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026\ПФХД\ОС\"/>
    </mc:Choice>
  </mc:AlternateContent>
  <bookViews>
    <workbookView xWindow="0" yWindow="0" windowWidth="38400" windowHeight="17400" activeTab="2"/>
  </bookViews>
  <sheets>
    <sheet name="2026 г." sheetId="1" r:id="rId1"/>
    <sheet name="пояснен 26" sheetId="2" r:id="rId2"/>
    <sheet name="2027" sheetId="4" r:id="rId3"/>
    <sheet name="поясн 2027" sheetId="5" r:id="rId4"/>
    <sheet name="2028" sheetId="6" r:id="rId5"/>
    <sheet name="поясн 28" sheetId="7" r:id="rId6"/>
  </sheets>
  <externalReferences>
    <externalReference r:id="rId7"/>
  </externalReferences>
  <definedNames>
    <definedName name="_xlnm._FilterDatabase" localSheetId="0" hidden="1">'2026 г.'!$A$5:$Z$98</definedName>
    <definedName name="_xlnm._FilterDatabase" localSheetId="2" hidden="1">'2027'!$A$5:$Q$114</definedName>
    <definedName name="_xlnm._FilterDatabase" localSheetId="4" hidden="1">'2028'!$A$5:$Q$44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4" l="1"/>
  <c r="F92" i="4"/>
  <c r="F94" i="4"/>
  <c r="F24" i="4"/>
  <c r="C24" i="4"/>
  <c r="C91" i="4"/>
  <c r="X7" i="1" l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6" i="1"/>
  <c r="U7" i="1"/>
  <c r="V7" i="1"/>
  <c r="U8" i="1"/>
  <c r="V8" i="1"/>
  <c r="U9" i="1"/>
  <c r="V9" i="1"/>
  <c r="U10" i="1"/>
  <c r="V10" i="1"/>
  <c r="U11" i="1"/>
  <c r="V11" i="1"/>
  <c r="U12" i="1"/>
  <c r="V12" i="1"/>
  <c r="U13" i="1"/>
  <c r="V13" i="1"/>
  <c r="U14" i="1"/>
  <c r="V14" i="1"/>
  <c r="U15" i="1"/>
  <c r="V15" i="1"/>
  <c r="U16" i="1"/>
  <c r="V16" i="1"/>
  <c r="U17" i="1"/>
  <c r="V17" i="1"/>
  <c r="U18" i="1"/>
  <c r="V18" i="1"/>
  <c r="U19" i="1"/>
  <c r="V19" i="1"/>
  <c r="U20" i="1"/>
  <c r="V20" i="1"/>
  <c r="U21" i="1"/>
  <c r="V21" i="1"/>
  <c r="U22" i="1"/>
  <c r="V22" i="1"/>
  <c r="U23" i="1"/>
  <c r="V23" i="1"/>
  <c r="U24" i="1"/>
  <c r="V24" i="1"/>
  <c r="U25" i="1"/>
  <c r="V25" i="1"/>
  <c r="U26" i="1"/>
  <c r="V26" i="1"/>
  <c r="U27" i="1"/>
  <c r="V27" i="1"/>
  <c r="U28" i="1"/>
  <c r="V28" i="1"/>
  <c r="U29" i="1"/>
  <c r="V29" i="1"/>
  <c r="U30" i="1"/>
  <c r="V30" i="1"/>
  <c r="U31" i="1"/>
  <c r="V31" i="1"/>
  <c r="U32" i="1"/>
  <c r="V32" i="1"/>
  <c r="U33" i="1"/>
  <c r="V33" i="1"/>
  <c r="U34" i="1"/>
  <c r="V34" i="1"/>
  <c r="U35" i="1"/>
  <c r="V35" i="1"/>
  <c r="U36" i="1"/>
  <c r="V36" i="1"/>
  <c r="U37" i="1"/>
  <c r="V37" i="1"/>
  <c r="U38" i="1"/>
  <c r="V38" i="1"/>
  <c r="U39" i="1"/>
  <c r="V39" i="1"/>
  <c r="U40" i="1"/>
  <c r="V40" i="1"/>
  <c r="U41" i="1"/>
  <c r="V41" i="1"/>
  <c r="U42" i="1"/>
  <c r="V42" i="1"/>
  <c r="U43" i="1"/>
  <c r="V43" i="1"/>
  <c r="U44" i="1"/>
  <c r="V44" i="1"/>
  <c r="U45" i="1"/>
  <c r="V45" i="1"/>
  <c r="U46" i="1"/>
  <c r="V46" i="1"/>
  <c r="U47" i="1"/>
  <c r="V47" i="1"/>
  <c r="U48" i="1"/>
  <c r="V48" i="1"/>
  <c r="U49" i="1"/>
  <c r="V49" i="1"/>
  <c r="U50" i="1"/>
  <c r="V50" i="1"/>
  <c r="U51" i="1"/>
  <c r="V51" i="1"/>
  <c r="U52" i="1"/>
  <c r="V52" i="1"/>
  <c r="U53" i="1"/>
  <c r="V53" i="1"/>
  <c r="U54" i="1"/>
  <c r="V54" i="1"/>
  <c r="U55" i="1"/>
  <c r="V55" i="1"/>
  <c r="U56" i="1"/>
  <c r="V56" i="1"/>
  <c r="U57" i="1"/>
  <c r="V57" i="1"/>
  <c r="U58" i="1"/>
  <c r="V58" i="1"/>
  <c r="U59" i="1"/>
  <c r="V59" i="1"/>
  <c r="U60" i="1"/>
  <c r="V60" i="1"/>
  <c r="U61" i="1"/>
  <c r="V61" i="1"/>
  <c r="U62" i="1"/>
  <c r="V62" i="1"/>
  <c r="U63" i="1"/>
  <c r="V63" i="1"/>
  <c r="U64" i="1"/>
  <c r="V64" i="1"/>
  <c r="U65" i="1"/>
  <c r="V65" i="1"/>
  <c r="U66" i="1"/>
  <c r="V66" i="1"/>
  <c r="U67" i="1"/>
  <c r="V67" i="1"/>
  <c r="U68" i="1"/>
  <c r="V68" i="1"/>
  <c r="U69" i="1"/>
  <c r="V69" i="1"/>
  <c r="U70" i="1"/>
  <c r="V70" i="1"/>
  <c r="U71" i="1"/>
  <c r="V71" i="1"/>
  <c r="U72" i="1"/>
  <c r="V72" i="1"/>
  <c r="U73" i="1"/>
  <c r="V73" i="1"/>
  <c r="U74" i="1"/>
  <c r="V74" i="1"/>
  <c r="U75" i="1"/>
  <c r="V75" i="1"/>
  <c r="U76" i="1"/>
  <c r="V76" i="1"/>
  <c r="U77" i="1"/>
  <c r="V77" i="1"/>
  <c r="U78" i="1"/>
  <c r="V78" i="1"/>
  <c r="U79" i="1"/>
  <c r="V79" i="1"/>
  <c r="U80" i="1"/>
  <c r="V80" i="1"/>
  <c r="U81" i="1"/>
  <c r="V81" i="1"/>
  <c r="U82" i="1"/>
  <c r="V82" i="1"/>
  <c r="U83" i="1"/>
  <c r="V83" i="1"/>
  <c r="U84" i="1"/>
  <c r="V84" i="1"/>
  <c r="U85" i="1"/>
  <c r="V85" i="1"/>
  <c r="U86" i="1"/>
  <c r="V86" i="1"/>
  <c r="U87" i="1"/>
  <c r="V87" i="1"/>
  <c r="U88" i="1"/>
  <c r="V88" i="1"/>
  <c r="U89" i="1"/>
  <c r="V89" i="1"/>
  <c r="U90" i="1"/>
  <c r="V90" i="1"/>
  <c r="U91" i="1"/>
  <c r="V91" i="1"/>
  <c r="U92" i="1"/>
  <c r="V92" i="1"/>
  <c r="V6" i="1"/>
  <c r="U6" i="1"/>
  <c r="F55" i="1" l="1"/>
  <c r="F79" i="1"/>
  <c r="F40" i="1"/>
  <c r="F41" i="1"/>
  <c r="F42" i="1"/>
  <c r="F39" i="1"/>
  <c r="C36" i="6" l="1"/>
  <c r="G113" i="4"/>
  <c r="D7" i="5" l="1"/>
  <c r="F7" i="5" s="1"/>
  <c r="D6" i="5"/>
  <c r="F6" i="5" s="1"/>
  <c r="D5" i="5"/>
  <c r="F5" i="5"/>
  <c r="D3" i="5"/>
  <c r="F3" i="5"/>
  <c r="D4" i="5"/>
  <c r="F4" i="5" s="1"/>
  <c r="F20" i="4" l="1"/>
  <c r="C20" i="4"/>
  <c r="E9" i="7" l="1"/>
  <c r="E8" i="7"/>
  <c r="E7" i="7"/>
  <c r="E6" i="7"/>
  <c r="E5" i="7"/>
  <c r="E4" i="7"/>
  <c r="E3" i="7"/>
  <c r="E52" i="6"/>
  <c r="F48" i="6"/>
  <c r="P43" i="6"/>
  <c r="N43" i="6"/>
  <c r="G43" i="6"/>
  <c r="E43" i="6"/>
  <c r="P42" i="6"/>
  <c r="N42" i="6"/>
  <c r="G42" i="6"/>
  <c r="E42" i="6"/>
  <c r="P41" i="6"/>
  <c r="N41" i="6"/>
  <c r="G41" i="6"/>
  <c r="E41" i="6"/>
  <c r="P40" i="6"/>
  <c r="N40" i="6"/>
  <c r="G40" i="6"/>
  <c r="E40" i="6"/>
  <c r="P39" i="6"/>
  <c r="N39" i="6"/>
  <c r="G39" i="6"/>
  <c r="E39" i="6"/>
  <c r="P38" i="6"/>
  <c r="N38" i="6"/>
  <c r="G38" i="6"/>
  <c r="E38" i="6"/>
  <c r="P37" i="6"/>
  <c r="N37" i="6"/>
  <c r="G37" i="6"/>
  <c r="E37" i="6"/>
  <c r="P36" i="6"/>
  <c r="N36" i="6"/>
  <c r="G36" i="6"/>
  <c r="E36" i="6"/>
  <c r="P35" i="6"/>
  <c r="N35" i="6"/>
  <c r="G35" i="6"/>
  <c r="E35" i="6"/>
  <c r="P34" i="6"/>
  <c r="N34" i="6"/>
  <c r="G34" i="6"/>
  <c r="E34" i="6"/>
  <c r="P33" i="6"/>
  <c r="N33" i="6"/>
  <c r="G33" i="6"/>
  <c r="E33" i="6"/>
  <c r="P32" i="6"/>
  <c r="N32" i="6"/>
  <c r="G32" i="6"/>
  <c r="E32" i="6"/>
  <c r="P31" i="6"/>
  <c r="N31" i="6"/>
  <c r="G31" i="6"/>
  <c r="E31" i="6"/>
  <c r="H31" i="6" s="1"/>
  <c r="P30" i="6"/>
  <c r="N30" i="6"/>
  <c r="G30" i="6"/>
  <c r="E30" i="6"/>
  <c r="P29" i="6"/>
  <c r="N29" i="6"/>
  <c r="G29" i="6"/>
  <c r="E29" i="6"/>
  <c r="P28" i="6"/>
  <c r="N28" i="6"/>
  <c r="G28" i="6"/>
  <c r="E28" i="6"/>
  <c r="P27" i="6"/>
  <c r="N27" i="6"/>
  <c r="G27" i="6"/>
  <c r="E27" i="6"/>
  <c r="P26" i="6"/>
  <c r="N26" i="6"/>
  <c r="G26" i="6"/>
  <c r="E26" i="6"/>
  <c r="P25" i="6"/>
  <c r="N25" i="6"/>
  <c r="G25" i="6"/>
  <c r="E25" i="6"/>
  <c r="P24" i="6"/>
  <c r="N24" i="6"/>
  <c r="G24" i="6"/>
  <c r="E24" i="6"/>
  <c r="P23" i="6"/>
  <c r="N23" i="6"/>
  <c r="G23" i="6"/>
  <c r="E23" i="6"/>
  <c r="P22" i="6"/>
  <c r="N22" i="6"/>
  <c r="G22" i="6"/>
  <c r="E22" i="6"/>
  <c r="P21" i="6"/>
  <c r="N21" i="6"/>
  <c r="G21" i="6"/>
  <c r="E21" i="6"/>
  <c r="P20" i="6"/>
  <c r="N20" i="6"/>
  <c r="G20" i="6"/>
  <c r="E20" i="6"/>
  <c r="P19" i="6"/>
  <c r="N19" i="6"/>
  <c r="G19" i="6"/>
  <c r="E19" i="6"/>
  <c r="P18" i="6"/>
  <c r="N18" i="6"/>
  <c r="G18" i="6"/>
  <c r="E18" i="6"/>
  <c r="P17" i="6"/>
  <c r="N17" i="6"/>
  <c r="G17" i="6"/>
  <c r="E17" i="6"/>
  <c r="P16" i="6"/>
  <c r="N16" i="6"/>
  <c r="G16" i="6"/>
  <c r="E16" i="6"/>
  <c r="P15" i="6"/>
  <c r="N15" i="6"/>
  <c r="G15" i="6"/>
  <c r="E15" i="6"/>
  <c r="P14" i="6"/>
  <c r="N14" i="6"/>
  <c r="G14" i="6"/>
  <c r="E14" i="6"/>
  <c r="P13" i="6"/>
  <c r="N13" i="6"/>
  <c r="G13" i="6"/>
  <c r="E13" i="6"/>
  <c r="P12" i="6"/>
  <c r="N12" i="6"/>
  <c r="G12" i="6"/>
  <c r="E12" i="6"/>
  <c r="P11" i="6"/>
  <c r="N11" i="6"/>
  <c r="G11" i="6"/>
  <c r="E11" i="6"/>
  <c r="P10" i="6"/>
  <c r="N10" i="6"/>
  <c r="G10" i="6"/>
  <c r="E10" i="6"/>
  <c r="P9" i="6"/>
  <c r="N9" i="6"/>
  <c r="G9" i="6"/>
  <c r="E9" i="6"/>
  <c r="P8" i="6"/>
  <c r="N8" i="6"/>
  <c r="G8" i="6"/>
  <c r="E8" i="6"/>
  <c r="P7" i="6"/>
  <c r="N7" i="6"/>
  <c r="G7" i="6"/>
  <c r="E7" i="6"/>
  <c r="P6" i="6"/>
  <c r="N6" i="6"/>
  <c r="G6" i="6"/>
  <c r="E6" i="6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E122" i="4"/>
  <c r="F118" i="4"/>
  <c r="P113" i="4"/>
  <c r="N113" i="4"/>
  <c r="E113" i="4"/>
  <c r="H113" i="4" s="1"/>
  <c r="P112" i="4"/>
  <c r="N112" i="4"/>
  <c r="E112" i="4"/>
  <c r="P111" i="4"/>
  <c r="N111" i="4"/>
  <c r="E111" i="4"/>
  <c r="P110" i="4"/>
  <c r="N110" i="4"/>
  <c r="E110" i="4"/>
  <c r="P109" i="4"/>
  <c r="N109" i="4"/>
  <c r="E109" i="4"/>
  <c r="P108" i="4"/>
  <c r="N108" i="4"/>
  <c r="E108" i="4"/>
  <c r="P107" i="4"/>
  <c r="N107" i="4"/>
  <c r="E107" i="4"/>
  <c r="P106" i="4"/>
  <c r="N106" i="4"/>
  <c r="E106" i="4"/>
  <c r="P105" i="4"/>
  <c r="N105" i="4"/>
  <c r="E105" i="4"/>
  <c r="P104" i="4"/>
  <c r="N104" i="4"/>
  <c r="E104" i="4"/>
  <c r="P103" i="4"/>
  <c r="N103" i="4"/>
  <c r="E103" i="4"/>
  <c r="P102" i="4"/>
  <c r="N102" i="4"/>
  <c r="E102" i="4"/>
  <c r="P101" i="4"/>
  <c r="N101" i="4"/>
  <c r="E101" i="4"/>
  <c r="P100" i="4"/>
  <c r="N100" i="4"/>
  <c r="E100" i="4"/>
  <c r="P99" i="4"/>
  <c r="N99" i="4"/>
  <c r="E99" i="4"/>
  <c r="P98" i="4"/>
  <c r="N98" i="4"/>
  <c r="E98" i="4"/>
  <c r="P97" i="4"/>
  <c r="N97" i="4"/>
  <c r="E97" i="4"/>
  <c r="P96" i="4"/>
  <c r="N96" i="4"/>
  <c r="E96" i="4"/>
  <c r="P95" i="4"/>
  <c r="N95" i="4"/>
  <c r="E95" i="4"/>
  <c r="P94" i="4"/>
  <c r="N94" i="4"/>
  <c r="E94" i="4"/>
  <c r="P93" i="4"/>
  <c r="N93" i="4"/>
  <c r="E93" i="4"/>
  <c r="P92" i="4"/>
  <c r="N92" i="4"/>
  <c r="E92" i="4"/>
  <c r="P91" i="4"/>
  <c r="N91" i="4"/>
  <c r="E91" i="4"/>
  <c r="P90" i="4"/>
  <c r="N90" i="4"/>
  <c r="E90" i="4"/>
  <c r="P89" i="4"/>
  <c r="N89" i="4"/>
  <c r="E89" i="4"/>
  <c r="P88" i="4"/>
  <c r="N88" i="4"/>
  <c r="E88" i="4"/>
  <c r="P87" i="4"/>
  <c r="N87" i="4"/>
  <c r="E87" i="4"/>
  <c r="P86" i="4"/>
  <c r="N86" i="4"/>
  <c r="E86" i="4"/>
  <c r="P85" i="4"/>
  <c r="N85" i="4"/>
  <c r="E85" i="4"/>
  <c r="P84" i="4"/>
  <c r="N84" i="4"/>
  <c r="E84" i="4"/>
  <c r="P83" i="4"/>
  <c r="N83" i="4"/>
  <c r="E83" i="4"/>
  <c r="P82" i="4"/>
  <c r="N82" i="4"/>
  <c r="E82" i="4"/>
  <c r="P81" i="4"/>
  <c r="N81" i="4"/>
  <c r="E81" i="4"/>
  <c r="P80" i="4"/>
  <c r="N80" i="4"/>
  <c r="E80" i="4"/>
  <c r="P79" i="4"/>
  <c r="N79" i="4"/>
  <c r="E79" i="4"/>
  <c r="P78" i="4"/>
  <c r="N78" i="4"/>
  <c r="E78" i="4"/>
  <c r="P77" i="4"/>
  <c r="N77" i="4"/>
  <c r="E77" i="4"/>
  <c r="P76" i="4"/>
  <c r="N76" i="4"/>
  <c r="E76" i="4"/>
  <c r="P75" i="4"/>
  <c r="N75" i="4"/>
  <c r="E75" i="4"/>
  <c r="P74" i="4"/>
  <c r="N74" i="4"/>
  <c r="E74" i="4"/>
  <c r="P73" i="4"/>
  <c r="N73" i="4"/>
  <c r="E73" i="4"/>
  <c r="P72" i="4"/>
  <c r="N72" i="4"/>
  <c r="E72" i="4"/>
  <c r="H72" i="4" s="1"/>
  <c r="P71" i="4"/>
  <c r="N71" i="4"/>
  <c r="E71" i="4"/>
  <c r="P70" i="4"/>
  <c r="N70" i="4"/>
  <c r="E70" i="4"/>
  <c r="P69" i="4"/>
  <c r="N69" i="4"/>
  <c r="E69" i="4"/>
  <c r="P68" i="4"/>
  <c r="N68" i="4"/>
  <c r="E68" i="4"/>
  <c r="P67" i="4"/>
  <c r="N67" i="4"/>
  <c r="E67" i="4"/>
  <c r="P66" i="4"/>
  <c r="N66" i="4"/>
  <c r="E66" i="4"/>
  <c r="P65" i="4"/>
  <c r="N65" i="4"/>
  <c r="E65" i="4"/>
  <c r="P64" i="4"/>
  <c r="N64" i="4"/>
  <c r="E64" i="4"/>
  <c r="P63" i="4"/>
  <c r="N63" i="4"/>
  <c r="E63" i="4"/>
  <c r="P62" i="4"/>
  <c r="N62" i="4"/>
  <c r="E62" i="4"/>
  <c r="P61" i="4"/>
  <c r="N61" i="4"/>
  <c r="E61" i="4"/>
  <c r="P60" i="4"/>
  <c r="N60" i="4"/>
  <c r="E60" i="4"/>
  <c r="P59" i="4"/>
  <c r="N59" i="4"/>
  <c r="E59" i="4"/>
  <c r="P58" i="4"/>
  <c r="N58" i="4"/>
  <c r="E58" i="4"/>
  <c r="P57" i="4"/>
  <c r="N57" i="4"/>
  <c r="E57" i="4"/>
  <c r="P56" i="4"/>
  <c r="N56" i="4"/>
  <c r="E56" i="4"/>
  <c r="P55" i="4"/>
  <c r="N55" i="4"/>
  <c r="E55" i="4"/>
  <c r="P54" i="4"/>
  <c r="N54" i="4"/>
  <c r="E54" i="4"/>
  <c r="P53" i="4"/>
  <c r="N53" i="4"/>
  <c r="E53" i="4"/>
  <c r="P52" i="4"/>
  <c r="N52" i="4"/>
  <c r="E52" i="4"/>
  <c r="P51" i="4"/>
  <c r="N51" i="4"/>
  <c r="E51" i="4"/>
  <c r="P50" i="4"/>
  <c r="N50" i="4"/>
  <c r="E50" i="4"/>
  <c r="P49" i="4"/>
  <c r="N49" i="4"/>
  <c r="E49" i="4"/>
  <c r="P48" i="4"/>
  <c r="N48" i="4"/>
  <c r="E48" i="4"/>
  <c r="P47" i="4"/>
  <c r="N47" i="4"/>
  <c r="E47" i="4"/>
  <c r="P46" i="4"/>
  <c r="N46" i="4"/>
  <c r="E46" i="4"/>
  <c r="P45" i="4"/>
  <c r="N45" i="4"/>
  <c r="E45" i="4"/>
  <c r="P44" i="4"/>
  <c r="N44" i="4"/>
  <c r="E44" i="4"/>
  <c r="P43" i="4"/>
  <c r="N43" i="4"/>
  <c r="E43" i="4"/>
  <c r="P42" i="4"/>
  <c r="N42" i="4"/>
  <c r="E42" i="4"/>
  <c r="P41" i="4"/>
  <c r="N41" i="4"/>
  <c r="E41" i="4"/>
  <c r="P40" i="4"/>
  <c r="N40" i="4"/>
  <c r="E40" i="4"/>
  <c r="P39" i="4"/>
  <c r="N39" i="4"/>
  <c r="E39" i="4"/>
  <c r="P38" i="4"/>
  <c r="N38" i="4"/>
  <c r="E38" i="4"/>
  <c r="P37" i="4"/>
  <c r="N37" i="4"/>
  <c r="E37" i="4"/>
  <c r="P36" i="4"/>
  <c r="N36" i="4"/>
  <c r="E36" i="4"/>
  <c r="P35" i="4"/>
  <c r="N35" i="4"/>
  <c r="E35" i="4"/>
  <c r="P34" i="4"/>
  <c r="N34" i="4"/>
  <c r="E34" i="4"/>
  <c r="P33" i="4"/>
  <c r="N33" i="4"/>
  <c r="E33" i="4"/>
  <c r="P32" i="4"/>
  <c r="N32" i="4"/>
  <c r="E32" i="4"/>
  <c r="P31" i="4"/>
  <c r="N31" i="4"/>
  <c r="E31" i="4"/>
  <c r="P30" i="4"/>
  <c r="N30" i="4"/>
  <c r="E30" i="4"/>
  <c r="P29" i="4"/>
  <c r="N29" i="4"/>
  <c r="E29" i="4"/>
  <c r="P28" i="4"/>
  <c r="N28" i="4"/>
  <c r="E28" i="4"/>
  <c r="P27" i="4"/>
  <c r="N27" i="4"/>
  <c r="E27" i="4"/>
  <c r="P26" i="4"/>
  <c r="N26" i="4"/>
  <c r="E26" i="4"/>
  <c r="P25" i="4"/>
  <c r="N25" i="4"/>
  <c r="E25" i="4"/>
  <c r="P24" i="4"/>
  <c r="N24" i="4"/>
  <c r="E24" i="4"/>
  <c r="P23" i="4"/>
  <c r="N23" i="4"/>
  <c r="E23" i="4"/>
  <c r="P22" i="4"/>
  <c r="N22" i="4"/>
  <c r="E22" i="4"/>
  <c r="P21" i="4"/>
  <c r="N21" i="4"/>
  <c r="E21" i="4"/>
  <c r="P20" i="4"/>
  <c r="N20" i="4"/>
  <c r="E20" i="4"/>
  <c r="P19" i="4"/>
  <c r="N19" i="4"/>
  <c r="E19" i="4"/>
  <c r="P18" i="4"/>
  <c r="N18" i="4"/>
  <c r="E18" i="4"/>
  <c r="P17" i="4"/>
  <c r="N17" i="4"/>
  <c r="E17" i="4"/>
  <c r="H17" i="4" s="1"/>
  <c r="P16" i="4"/>
  <c r="N16" i="4"/>
  <c r="E16" i="4"/>
  <c r="H16" i="4" s="1"/>
  <c r="P15" i="4"/>
  <c r="N15" i="4"/>
  <c r="E15" i="4"/>
  <c r="P14" i="4"/>
  <c r="N14" i="4"/>
  <c r="E14" i="4"/>
  <c r="P13" i="4"/>
  <c r="N13" i="4"/>
  <c r="E13" i="4"/>
  <c r="P12" i="4"/>
  <c r="N12" i="4"/>
  <c r="E12" i="4"/>
  <c r="P11" i="4"/>
  <c r="N11" i="4"/>
  <c r="E11" i="4"/>
  <c r="P10" i="4"/>
  <c r="N10" i="4"/>
  <c r="E10" i="4"/>
  <c r="P9" i="4"/>
  <c r="N9" i="4"/>
  <c r="E9" i="4"/>
  <c r="H9" i="4" s="1"/>
  <c r="P8" i="4"/>
  <c r="N8" i="4"/>
  <c r="E8" i="4"/>
  <c r="H8" i="4" s="1"/>
  <c r="P7" i="4"/>
  <c r="N7" i="4"/>
  <c r="E7" i="4"/>
  <c r="P6" i="4"/>
  <c r="N6" i="4"/>
  <c r="G6" i="4"/>
  <c r="E6" i="4"/>
  <c r="H32" i="6" l="1"/>
  <c r="H20" i="4"/>
  <c r="H36" i="4"/>
  <c r="H52" i="4"/>
  <c r="H53" i="4"/>
  <c r="H32" i="4"/>
  <c r="H35" i="4"/>
  <c r="H16" i="6"/>
  <c r="H20" i="6"/>
  <c r="H40" i="6"/>
  <c r="H42" i="6"/>
  <c r="H29" i="4"/>
  <c r="H44" i="4"/>
  <c r="H28" i="4"/>
  <c r="H12" i="4"/>
  <c r="H75" i="4"/>
  <c r="H64" i="4"/>
  <c r="H80" i="4"/>
  <c r="H43" i="4"/>
  <c r="H13" i="4"/>
  <c r="H11" i="4"/>
  <c r="H22" i="4"/>
  <c r="H84" i="4"/>
  <c r="H61" i="4"/>
  <c r="H81" i="4"/>
  <c r="H65" i="4"/>
  <c r="H59" i="4"/>
  <c r="H102" i="4"/>
  <c r="H101" i="4"/>
  <c r="H69" i="4"/>
  <c r="H38" i="4"/>
  <c r="H67" i="4"/>
  <c r="H45" i="4"/>
  <c r="H88" i="4"/>
  <c r="H112" i="4"/>
  <c r="H96" i="4"/>
  <c r="H110" i="4"/>
  <c r="H94" i="4"/>
  <c r="H73" i="4"/>
  <c r="H89" i="4"/>
  <c r="H109" i="4"/>
  <c r="H93" i="4"/>
  <c r="H108" i="4"/>
  <c r="H92" i="4"/>
  <c r="H62" i="4"/>
  <c r="H107" i="4"/>
  <c r="H91" i="4"/>
  <c r="H12" i="6"/>
  <c r="H24" i="6"/>
  <c r="H36" i="6"/>
  <c r="H19" i="6"/>
  <c r="H15" i="6"/>
  <c r="H23" i="6"/>
  <c r="H25" i="4"/>
  <c r="H41" i="4"/>
  <c r="H66" i="4"/>
  <c r="H24" i="4"/>
  <c r="H27" i="4"/>
  <c r="H105" i="4"/>
  <c r="H51" i="4"/>
  <c r="H37" i="4"/>
  <c r="H54" i="4"/>
  <c r="H78" i="4"/>
  <c r="H21" i="4"/>
  <c r="H97" i="4"/>
  <c r="H103" i="4"/>
  <c r="H77" i="4"/>
  <c r="H49" i="4"/>
  <c r="H76" i="4"/>
  <c r="H48" i="4"/>
  <c r="H47" i="4"/>
  <c r="H33" i="4"/>
  <c r="H19" i="4"/>
  <c r="H46" i="4"/>
  <c r="H68" i="4"/>
  <c r="H60" i="4"/>
  <c r="H40" i="4"/>
  <c r="H56" i="4"/>
  <c r="H104" i="4"/>
  <c r="H100" i="4"/>
  <c r="H86" i="4"/>
  <c r="H30" i="4"/>
  <c r="H83" i="4"/>
  <c r="H99" i="4"/>
  <c r="H85" i="4"/>
  <c r="H111" i="4"/>
  <c r="H57" i="4"/>
  <c r="H14" i="4"/>
  <c r="H10" i="4"/>
  <c r="H74" i="4"/>
  <c r="H55" i="4"/>
  <c r="H18" i="4"/>
  <c r="H82" i="4"/>
  <c r="H63" i="4"/>
  <c r="H26" i="4"/>
  <c r="H90" i="4"/>
  <c r="H7" i="4"/>
  <c r="H71" i="4"/>
  <c r="H34" i="4"/>
  <c r="H98" i="4"/>
  <c r="H70" i="4"/>
  <c r="H15" i="4"/>
  <c r="H79" i="4"/>
  <c r="H42" i="4"/>
  <c r="H106" i="4"/>
  <c r="H23" i="4"/>
  <c r="H87" i="4"/>
  <c r="H50" i="4"/>
  <c r="H31" i="4"/>
  <c r="H95" i="4"/>
  <c r="H58" i="4"/>
  <c r="H39" i="4"/>
  <c r="H43" i="6"/>
  <c r="H41" i="6"/>
  <c r="H10" i="6"/>
  <c r="H26" i="6"/>
  <c r="H38" i="6"/>
  <c r="H8" i="6"/>
  <c r="H9" i="6"/>
  <c r="H13" i="6"/>
  <c r="H14" i="6"/>
  <c r="H22" i="6"/>
  <c r="H30" i="6"/>
  <c r="H28" i="6"/>
  <c r="H39" i="6"/>
  <c r="E44" i="6"/>
  <c r="E58" i="6" s="1"/>
  <c r="H17" i="6"/>
  <c r="H6" i="6"/>
  <c r="H21" i="6"/>
  <c r="H25" i="6"/>
  <c r="H29" i="6"/>
  <c r="H18" i="6"/>
  <c r="H7" i="6"/>
  <c r="H33" i="6"/>
  <c r="H11" i="6"/>
  <c r="H37" i="6"/>
  <c r="H34" i="6"/>
  <c r="H27" i="6"/>
  <c r="H35" i="6"/>
  <c r="G44" i="6"/>
  <c r="H6" i="4"/>
  <c r="E114" i="4"/>
  <c r="E128" i="4" s="1"/>
  <c r="G114" i="4"/>
  <c r="G128" i="4" s="1"/>
  <c r="D4" i="2"/>
  <c r="D5" i="2"/>
  <c r="D6" i="2"/>
  <c r="D7" i="2"/>
  <c r="D8" i="2"/>
  <c r="D3" i="2"/>
  <c r="F8" i="2"/>
  <c r="F7" i="2"/>
  <c r="F6" i="2"/>
  <c r="F5" i="2"/>
  <c r="F4" i="2"/>
  <c r="F3" i="2"/>
  <c r="H127" i="4" l="1"/>
  <c r="H57" i="6"/>
  <c r="E48" i="6"/>
  <c r="E56" i="6" s="1"/>
  <c r="E50" i="6"/>
  <c r="E51" i="6" s="1"/>
  <c r="H44" i="6"/>
  <c r="H48" i="6" s="1"/>
  <c r="G58" i="6"/>
  <c r="G48" i="6"/>
  <c r="H114" i="4"/>
  <c r="H118" i="4" s="1"/>
  <c r="G118" i="4"/>
  <c r="E120" i="4"/>
  <c r="E121" i="4" s="1"/>
  <c r="E118" i="4"/>
  <c r="E126" i="4" s="1"/>
  <c r="E106" i="1"/>
  <c r="F102" i="1"/>
  <c r="P97" i="1"/>
  <c r="N97" i="1"/>
  <c r="E97" i="1"/>
  <c r="P96" i="1"/>
  <c r="N96" i="1"/>
  <c r="E96" i="1"/>
  <c r="P95" i="1"/>
  <c r="N95" i="1"/>
  <c r="E95" i="1"/>
  <c r="P94" i="1"/>
  <c r="N94" i="1"/>
  <c r="E94" i="1"/>
  <c r="P93" i="1"/>
  <c r="N93" i="1"/>
  <c r="G93" i="1"/>
  <c r="E93" i="1"/>
  <c r="P92" i="1"/>
  <c r="N92" i="1"/>
  <c r="G92" i="1"/>
  <c r="E92" i="1"/>
  <c r="P91" i="1"/>
  <c r="N91" i="1"/>
  <c r="G91" i="1"/>
  <c r="E91" i="1"/>
  <c r="P90" i="1"/>
  <c r="N90" i="1"/>
  <c r="G90" i="1"/>
  <c r="E90" i="1"/>
  <c r="P89" i="1"/>
  <c r="N89" i="1"/>
  <c r="G89" i="1"/>
  <c r="E89" i="1"/>
  <c r="P88" i="1"/>
  <c r="N88" i="1"/>
  <c r="G88" i="1"/>
  <c r="E88" i="1"/>
  <c r="P87" i="1"/>
  <c r="N87" i="1"/>
  <c r="G87" i="1"/>
  <c r="E87" i="1"/>
  <c r="P86" i="1"/>
  <c r="N86" i="1"/>
  <c r="G86" i="1"/>
  <c r="E86" i="1"/>
  <c r="P85" i="1"/>
  <c r="N85" i="1"/>
  <c r="G85" i="1"/>
  <c r="E85" i="1"/>
  <c r="P84" i="1"/>
  <c r="N84" i="1"/>
  <c r="G84" i="1"/>
  <c r="E84" i="1"/>
  <c r="P83" i="1"/>
  <c r="N83" i="1"/>
  <c r="G83" i="1"/>
  <c r="E83" i="1"/>
  <c r="P82" i="1"/>
  <c r="N82" i="1"/>
  <c r="G82" i="1"/>
  <c r="E82" i="1"/>
  <c r="P81" i="1"/>
  <c r="N81" i="1"/>
  <c r="G81" i="1"/>
  <c r="E81" i="1"/>
  <c r="P80" i="1"/>
  <c r="N80" i="1"/>
  <c r="G80" i="1"/>
  <c r="E80" i="1"/>
  <c r="P79" i="1"/>
  <c r="N79" i="1"/>
  <c r="G79" i="1"/>
  <c r="E79" i="1"/>
  <c r="P78" i="1"/>
  <c r="N78" i="1"/>
  <c r="G78" i="1"/>
  <c r="E78" i="1"/>
  <c r="P77" i="1"/>
  <c r="N77" i="1"/>
  <c r="G77" i="1"/>
  <c r="E77" i="1"/>
  <c r="P76" i="1"/>
  <c r="N76" i="1"/>
  <c r="G76" i="1"/>
  <c r="E76" i="1"/>
  <c r="P75" i="1"/>
  <c r="N75" i="1"/>
  <c r="G75" i="1"/>
  <c r="E75" i="1"/>
  <c r="P74" i="1"/>
  <c r="N74" i="1"/>
  <c r="G74" i="1"/>
  <c r="E74" i="1"/>
  <c r="P73" i="1"/>
  <c r="N73" i="1"/>
  <c r="G73" i="1"/>
  <c r="E73" i="1"/>
  <c r="P72" i="1"/>
  <c r="N72" i="1"/>
  <c r="G72" i="1"/>
  <c r="E72" i="1"/>
  <c r="P71" i="1"/>
  <c r="N71" i="1"/>
  <c r="G71" i="1"/>
  <c r="E71" i="1"/>
  <c r="P70" i="1"/>
  <c r="N70" i="1"/>
  <c r="G70" i="1"/>
  <c r="E70" i="1"/>
  <c r="P69" i="1"/>
  <c r="N69" i="1"/>
  <c r="G69" i="1"/>
  <c r="E69" i="1"/>
  <c r="P68" i="1"/>
  <c r="N68" i="1"/>
  <c r="G68" i="1"/>
  <c r="E68" i="1"/>
  <c r="P67" i="1"/>
  <c r="N67" i="1"/>
  <c r="G67" i="1"/>
  <c r="H67" i="1" s="1"/>
  <c r="Z67" i="1" s="1"/>
  <c r="E67" i="1"/>
  <c r="P66" i="1"/>
  <c r="N66" i="1"/>
  <c r="G66" i="1"/>
  <c r="E66" i="1"/>
  <c r="P65" i="1"/>
  <c r="N65" i="1"/>
  <c r="G65" i="1"/>
  <c r="E65" i="1"/>
  <c r="P64" i="1"/>
  <c r="N64" i="1"/>
  <c r="G64" i="1"/>
  <c r="E64" i="1"/>
  <c r="P63" i="1"/>
  <c r="N63" i="1"/>
  <c r="G63" i="1"/>
  <c r="E63" i="1"/>
  <c r="P62" i="1"/>
  <c r="N62" i="1"/>
  <c r="G62" i="1"/>
  <c r="E62" i="1"/>
  <c r="P61" i="1"/>
  <c r="N61" i="1"/>
  <c r="G61" i="1"/>
  <c r="E61" i="1"/>
  <c r="P60" i="1"/>
  <c r="N60" i="1"/>
  <c r="G60" i="1"/>
  <c r="E60" i="1"/>
  <c r="P59" i="1"/>
  <c r="N59" i="1"/>
  <c r="G59" i="1"/>
  <c r="H59" i="1" s="1"/>
  <c r="Z59" i="1" s="1"/>
  <c r="E59" i="1"/>
  <c r="P58" i="1"/>
  <c r="N58" i="1"/>
  <c r="G58" i="1"/>
  <c r="E58" i="1"/>
  <c r="P57" i="1"/>
  <c r="N57" i="1"/>
  <c r="G57" i="1"/>
  <c r="E57" i="1"/>
  <c r="P56" i="1"/>
  <c r="N56" i="1"/>
  <c r="G56" i="1"/>
  <c r="E56" i="1"/>
  <c r="P55" i="1"/>
  <c r="N55" i="1"/>
  <c r="G55" i="1"/>
  <c r="E55" i="1"/>
  <c r="P54" i="1"/>
  <c r="N54" i="1"/>
  <c r="G54" i="1"/>
  <c r="E54" i="1"/>
  <c r="P53" i="1"/>
  <c r="N53" i="1"/>
  <c r="G53" i="1"/>
  <c r="E53" i="1"/>
  <c r="P52" i="1"/>
  <c r="N52" i="1"/>
  <c r="G52" i="1"/>
  <c r="E52" i="1"/>
  <c r="P51" i="1"/>
  <c r="N51" i="1"/>
  <c r="G51" i="1"/>
  <c r="H51" i="1" s="1"/>
  <c r="Z51" i="1" s="1"/>
  <c r="E51" i="1"/>
  <c r="P50" i="1"/>
  <c r="N50" i="1"/>
  <c r="G50" i="1"/>
  <c r="E50" i="1"/>
  <c r="P49" i="1"/>
  <c r="N49" i="1"/>
  <c r="G49" i="1"/>
  <c r="E49" i="1"/>
  <c r="P48" i="1"/>
  <c r="N48" i="1"/>
  <c r="G48" i="1"/>
  <c r="E48" i="1"/>
  <c r="P47" i="1"/>
  <c r="N47" i="1"/>
  <c r="G47" i="1"/>
  <c r="E47" i="1"/>
  <c r="P46" i="1"/>
  <c r="N46" i="1"/>
  <c r="G46" i="1"/>
  <c r="E46" i="1"/>
  <c r="P45" i="1"/>
  <c r="N45" i="1"/>
  <c r="G45" i="1"/>
  <c r="E45" i="1"/>
  <c r="P44" i="1"/>
  <c r="N44" i="1"/>
  <c r="G44" i="1"/>
  <c r="E44" i="1"/>
  <c r="P43" i="1"/>
  <c r="N43" i="1"/>
  <c r="G43" i="1"/>
  <c r="E43" i="1"/>
  <c r="P42" i="1"/>
  <c r="N42" i="1"/>
  <c r="G42" i="1"/>
  <c r="E42" i="1"/>
  <c r="P41" i="1"/>
  <c r="N41" i="1"/>
  <c r="G41" i="1"/>
  <c r="E41" i="1"/>
  <c r="P40" i="1"/>
  <c r="N40" i="1"/>
  <c r="G40" i="1"/>
  <c r="E40" i="1"/>
  <c r="P39" i="1"/>
  <c r="N39" i="1"/>
  <c r="G39" i="1"/>
  <c r="E39" i="1"/>
  <c r="P38" i="1"/>
  <c r="N38" i="1"/>
  <c r="G38" i="1"/>
  <c r="E38" i="1"/>
  <c r="P37" i="1"/>
  <c r="N37" i="1"/>
  <c r="G37" i="1"/>
  <c r="E37" i="1"/>
  <c r="P36" i="1"/>
  <c r="N36" i="1"/>
  <c r="G36" i="1"/>
  <c r="E36" i="1"/>
  <c r="P35" i="1"/>
  <c r="N35" i="1"/>
  <c r="G35" i="1"/>
  <c r="H35" i="1" s="1"/>
  <c r="Z35" i="1" s="1"/>
  <c r="E35" i="1"/>
  <c r="P34" i="1"/>
  <c r="N34" i="1"/>
  <c r="G34" i="1"/>
  <c r="E34" i="1"/>
  <c r="P33" i="1"/>
  <c r="N33" i="1"/>
  <c r="G33" i="1"/>
  <c r="E33" i="1"/>
  <c r="P32" i="1"/>
  <c r="N32" i="1"/>
  <c r="G32" i="1"/>
  <c r="E32" i="1"/>
  <c r="P31" i="1"/>
  <c r="N31" i="1"/>
  <c r="G31" i="1"/>
  <c r="E31" i="1"/>
  <c r="P30" i="1"/>
  <c r="N30" i="1"/>
  <c r="G30" i="1"/>
  <c r="E30" i="1"/>
  <c r="P29" i="1"/>
  <c r="N29" i="1"/>
  <c r="G29" i="1"/>
  <c r="E29" i="1"/>
  <c r="P28" i="1"/>
  <c r="N28" i="1"/>
  <c r="G28" i="1"/>
  <c r="E28" i="1"/>
  <c r="P27" i="1"/>
  <c r="N27" i="1"/>
  <c r="G27" i="1"/>
  <c r="E27" i="1"/>
  <c r="P26" i="1"/>
  <c r="N26" i="1"/>
  <c r="G26" i="1"/>
  <c r="E26" i="1"/>
  <c r="P25" i="1"/>
  <c r="N25" i="1"/>
  <c r="G25" i="1"/>
  <c r="E25" i="1"/>
  <c r="P24" i="1"/>
  <c r="N24" i="1"/>
  <c r="G24" i="1"/>
  <c r="E24" i="1"/>
  <c r="P23" i="1"/>
  <c r="N23" i="1"/>
  <c r="G23" i="1"/>
  <c r="E23" i="1"/>
  <c r="P22" i="1"/>
  <c r="N22" i="1"/>
  <c r="G22" i="1"/>
  <c r="E22" i="1"/>
  <c r="P21" i="1"/>
  <c r="N21" i="1"/>
  <c r="G21" i="1"/>
  <c r="E21" i="1"/>
  <c r="P20" i="1"/>
  <c r="N20" i="1"/>
  <c r="G20" i="1"/>
  <c r="E20" i="1"/>
  <c r="P19" i="1"/>
  <c r="N19" i="1"/>
  <c r="G19" i="1"/>
  <c r="E19" i="1"/>
  <c r="P18" i="1"/>
  <c r="N18" i="1"/>
  <c r="G18" i="1"/>
  <c r="E18" i="1"/>
  <c r="P17" i="1"/>
  <c r="N17" i="1"/>
  <c r="G17" i="1"/>
  <c r="E17" i="1"/>
  <c r="P16" i="1"/>
  <c r="N16" i="1"/>
  <c r="G16" i="1"/>
  <c r="E16" i="1"/>
  <c r="P15" i="1"/>
  <c r="N15" i="1"/>
  <c r="G15" i="1"/>
  <c r="E15" i="1"/>
  <c r="P14" i="1"/>
  <c r="N14" i="1"/>
  <c r="G14" i="1"/>
  <c r="E14" i="1"/>
  <c r="P13" i="1"/>
  <c r="N13" i="1"/>
  <c r="G13" i="1"/>
  <c r="E13" i="1"/>
  <c r="P12" i="1"/>
  <c r="N12" i="1"/>
  <c r="G12" i="1"/>
  <c r="E12" i="1"/>
  <c r="P11" i="1"/>
  <c r="N11" i="1"/>
  <c r="G11" i="1"/>
  <c r="H11" i="1" s="1"/>
  <c r="Z11" i="1" s="1"/>
  <c r="E11" i="1"/>
  <c r="P10" i="1"/>
  <c r="N10" i="1"/>
  <c r="G10" i="1"/>
  <c r="E10" i="1"/>
  <c r="P9" i="1"/>
  <c r="N9" i="1"/>
  <c r="G9" i="1"/>
  <c r="E9" i="1"/>
  <c r="P8" i="1"/>
  <c r="N8" i="1"/>
  <c r="G8" i="1"/>
  <c r="E8" i="1"/>
  <c r="P7" i="1"/>
  <c r="N7" i="1"/>
  <c r="G7" i="1"/>
  <c r="H7" i="1" s="1"/>
  <c r="Z7" i="1" s="1"/>
  <c r="E7" i="1"/>
  <c r="P6" i="1"/>
  <c r="N6" i="1"/>
  <c r="G6" i="1"/>
  <c r="E6" i="1"/>
  <c r="E98" i="1" l="1"/>
  <c r="H77" i="1"/>
  <c r="Z77" i="1" s="1"/>
  <c r="H81" i="1"/>
  <c r="Z81" i="1" s="1"/>
  <c r="H85" i="1"/>
  <c r="Z85" i="1" s="1"/>
  <c r="H10" i="1"/>
  <c r="Z10" i="1" s="1"/>
  <c r="H14" i="1"/>
  <c r="Z14" i="1" s="1"/>
  <c r="H22" i="1"/>
  <c r="Z22" i="1" s="1"/>
  <c r="H38" i="1"/>
  <c r="Z38" i="1" s="1"/>
  <c r="H42" i="1"/>
  <c r="Z42" i="1" s="1"/>
  <c r="H46" i="1"/>
  <c r="Z46" i="1" s="1"/>
  <c r="H50" i="1"/>
  <c r="Z50" i="1" s="1"/>
  <c r="H58" i="1"/>
  <c r="Z58" i="1" s="1"/>
  <c r="H66" i="1"/>
  <c r="Z66" i="1" s="1"/>
  <c r="H74" i="1"/>
  <c r="Z74" i="1" s="1"/>
  <c r="H6" i="1"/>
  <c r="Z6" i="1" s="1"/>
  <c r="H84" i="1"/>
  <c r="Z84" i="1" s="1"/>
  <c r="H89" i="1"/>
  <c r="Z89" i="1" s="1"/>
  <c r="H33" i="1"/>
  <c r="Z33" i="1" s="1"/>
  <c r="H53" i="1"/>
  <c r="Z53" i="1" s="1"/>
  <c r="H69" i="1"/>
  <c r="Z69" i="1" s="1"/>
  <c r="H73" i="1"/>
  <c r="Z73" i="1" s="1"/>
  <c r="H24" i="1"/>
  <c r="Z24" i="1" s="1"/>
  <c r="H90" i="1"/>
  <c r="Z90" i="1" s="1"/>
  <c r="H32" i="1"/>
  <c r="Z32" i="1" s="1"/>
  <c r="H28" i="1"/>
  <c r="Z28" i="1" s="1"/>
  <c r="H36" i="1"/>
  <c r="Z36" i="1" s="1"/>
  <c r="H52" i="1"/>
  <c r="Z52" i="1" s="1"/>
  <c r="H68" i="1"/>
  <c r="Z68" i="1" s="1"/>
  <c r="H41" i="1"/>
  <c r="Z41" i="1" s="1"/>
  <c r="H93" i="1"/>
  <c r="H43" i="1"/>
  <c r="Z43" i="1" s="1"/>
  <c r="H83" i="1"/>
  <c r="Z83" i="1" s="1"/>
  <c r="H75" i="1"/>
  <c r="Z75" i="1" s="1"/>
  <c r="H48" i="1"/>
  <c r="Z48" i="1" s="1"/>
  <c r="H56" i="1"/>
  <c r="Z56" i="1" s="1"/>
  <c r="H64" i="1"/>
  <c r="Z64" i="1" s="1"/>
  <c r="H91" i="1"/>
  <c r="Z91" i="1" s="1"/>
  <c r="H88" i="1"/>
  <c r="Z88" i="1" s="1"/>
  <c r="H25" i="1"/>
  <c r="Z25" i="1" s="1"/>
  <c r="H49" i="1"/>
  <c r="Z49" i="1" s="1"/>
  <c r="H57" i="1"/>
  <c r="Z57" i="1" s="1"/>
  <c r="H61" i="1"/>
  <c r="Z61" i="1" s="1"/>
  <c r="H65" i="1"/>
  <c r="Z65" i="1" s="1"/>
  <c r="H26" i="1"/>
  <c r="Z26" i="1" s="1"/>
  <c r="H19" i="1"/>
  <c r="Z19" i="1" s="1"/>
  <c r="H27" i="1"/>
  <c r="Z27" i="1" s="1"/>
  <c r="H17" i="1"/>
  <c r="Z17" i="1" s="1"/>
  <c r="H76" i="1"/>
  <c r="Z76" i="1" s="1"/>
  <c r="H92" i="1"/>
  <c r="Z92" i="1" s="1"/>
  <c r="H37" i="1"/>
  <c r="Z37" i="1" s="1"/>
  <c r="H63" i="1"/>
  <c r="Z63" i="1" s="1"/>
  <c r="H78" i="1"/>
  <c r="Z78" i="1" s="1"/>
  <c r="H30" i="1"/>
  <c r="Z30" i="1" s="1"/>
  <c r="H71" i="1"/>
  <c r="Z71" i="1" s="1"/>
  <c r="H82" i="1"/>
  <c r="Z82" i="1" s="1"/>
  <c r="H8" i="1"/>
  <c r="Z8" i="1" s="1"/>
  <c r="H23" i="1"/>
  <c r="Z23" i="1" s="1"/>
  <c r="H34" i="1"/>
  <c r="Z34" i="1" s="1"/>
  <c r="H45" i="1"/>
  <c r="Z45" i="1" s="1"/>
  <c r="H60" i="1"/>
  <c r="Z60" i="1" s="1"/>
  <c r="H86" i="1"/>
  <c r="Z86" i="1" s="1"/>
  <c r="H12" i="1"/>
  <c r="Z12" i="1" s="1"/>
  <c r="H16" i="1"/>
  <c r="Z16" i="1" s="1"/>
  <c r="H79" i="1"/>
  <c r="Z79" i="1" s="1"/>
  <c r="H20" i="1"/>
  <c r="Z20" i="1" s="1"/>
  <c r="H31" i="1"/>
  <c r="Z31" i="1" s="1"/>
  <c r="H72" i="1"/>
  <c r="Z72" i="1" s="1"/>
  <c r="H9" i="1"/>
  <c r="Z9" i="1" s="1"/>
  <c r="H87" i="1"/>
  <c r="Z87" i="1" s="1"/>
  <c r="H39" i="1"/>
  <c r="Z39" i="1" s="1"/>
  <c r="H13" i="1"/>
  <c r="Z13" i="1" s="1"/>
  <c r="H54" i="1"/>
  <c r="Z54" i="1" s="1"/>
  <c r="H80" i="1"/>
  <c r="Z80" i="1" s="1"/>
  <c r="H15" i="1"/>
  <c r="Z15" i="1" s="1"/>
  <c r="E112" i="1"/>
  <c r="H21" i="1"/>
  <c r="Z21" i="1" s="1"/>
  <c r="H47" i="1"/>
  <c r="Z47" i="1" s="1"/>
  <c r="H40" i="1"/>
  <c r="Z40" i="1" s="1"/>
  <c r="H62" i="1"/>
  <c r="Z62" i="1" s="1"/>
  <c r="H55" i="1"/>
  <c r="Z55" i="1" s="1"/>
  <c r="H18" i="1"/>
  <c r="Z18" i="1" s="1"/>
  <c r="H29" i="1"/>
  <c r="Z29" i="1" s="1"/>
  <c r="H44" i="1"/>
  <c r="Z44" i="1" s="1"/>
  <c r="H70" i="1"/>
  <c r="Z70" i="1" s="1"/>
  <c r="G98" i="1"/>
  <c r="H111" i="1" l="1"/>
  <c r="H98" i="1"/>
  <c r="H102" i="1" s="1"/>
  <c r="E102" i="1"/>
  <c r="E110" i="1" s="1"/>
  <c r="E104" i="1"/>
  <c r="E105" i="1" s="1"/>
  <c r="G112" i="1"/>
  <c r="G102" i="1"/>
</calcChain>
</file>

<file path=xl/sharedStrings.xml><?xml version="1.0" encoding="utf-8"?>
<sst xmlns="http://schemas.openxmlformats.org/spreadsheetml/2006/main" count="1064" uniqueCount="384">
  <si>
    <t>№ п/п</t>
  </si>
  <si>
    <t>Наименование основного средства</t>
  </si>
  <si>
    <t>СГЗ</t>
  </si>
  <si>
    <r>
      <t xml:space="preserve">ПД 
</t>
    </r>
    <r>
      <rPr>
        <b/>
        <sz val="10"/>
        <color indexed="8"/>
        <rFont val="Times New Roman"/>
        <family val="1"/>
        <charset val="204"/>
      </rPr>
      <t>(заполняется только для закупок, финансируемых из СГЗ и ПД)</t>
    </r>
  </si>
  <si>
    <t>Общая стоимость (руб.)</t>
  </si>
  <si>
    <t>Направление расходования, 
обоснование необходимости</t>
  </si>
  <si>
    <t>Обоснование цены (НМЦК/ ККН из Реестра)</t>
  </si>
  <si>
    <t>Адрес, помещения</t>
  </si>
  <si>
    <t>Кол-во</t>
  </si>
  <si>
    <t>Цена (руб.)</t>
  </si>
  <si>
    <t>Стоимость (руб.)</t>
  </si>
  <si>
    <t>Отклонения</t>
  </si>
  <si>
    <t>Книги печатные</t>
  </si>
  <si>
    <t xml:space="preserve">Пополнение библиотечного фонда произведениями, входящими в общеобразовательную программу "ОУД.02 Литература", для обеспечения учебного и воспитательного процесса </t>
  </si>
  <si>
    <t>НМЦК</t>
  </si>
  <si>
    <t xml:space="preserve">Балтийская 35, Курляндская 39, Моховая 6 (Библиотека) </t>
  </si>
  <si>
    <t>Учебная литература печатная</t>
  </si>
  <si>
    <t xml:space="preserve">Для обеспечения учебного процесса по специальностям: 38.02.01 - Экономика и бухгалтерский учет, 43.02.17 - Технологии индустрии красоты, 54.01.20 - Графический дизайнер, 54.02.01 - Дизайн (по отраслям), 40.02.01 Право и организация социального обеспечения, 40.02.04 - Юриспруденция </t>
  </si>
  <si>
    <t>Учебная литература печатная общеобразовательного назначения</t>
  </si>
  <si>
    <t>Для обеспечения учебного процесса по общеобразовательным дисциплинам для всех специальностей</t>
  </si>
  <si>
    <t xml:space="preserve">Шуруповерт </t>
  </si>
  <si>
    <t>Для обеспечения учебного процесса,а также для мелкого ремонта в учебных и жилых корпусах</t>
  </si>
  <si>
    <t>Перфоратор</t>
  </si>
  <si>
    <t>Для обеспечения учебного процесса, а также для мелкого ремонта в учебных и жилых корпусах</t>
  </si>
  <si>
    <t>Реестр цен_4 кв.2025: (28.24.11.000-027)</t>
  </si>
  <si>
    <t>Отбойный молоток</t>
  </si>
  <si>
    <t>Сварочный аппарат</t>
  </si>
  <si>
    <t>Реестр цен_4 кв.2025: (27.90.31.110-015)</t>
  </si>
  <si>
    <t>Насос фекальный</t>
  </si>
  <si>
    <t>Конвектор электрический</t>
  </si>
  <si>
    <t>Для обеспечения  достаточного количества  и в связи с  выходом из обращения материальных запасов</t>
  </si>
  <si>
    <t>Реестр цен_4 кв.2025: (27.51.26.110-003)</t>
  </si>
  <si>
    <t>Корпус 3 ул.Балтийская 26,лит.А (общежитие)</t>
  </si>
  <si>
    <t>Машинка стиральная</t>
  </si>
  <si>
    <t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п. 6.5 «В постирочных должны быть предусмотрены подводка воды со смесителем, оборудование и инвентарь для стирки (стиральные машины, ванны и пр.)»</t>
  </si>
  <si>
    <t>Реестр цен_4 кв.2025: (27.51.13.110-001)</t>
  </si>
  <si>
    <t>Настольная лампа</t>
  </si>
  <si>
    <t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13 "Жилые комнаты" </t>
  </si>
  <si>
    <t>п.755 № 100-р _27.40.22.130-003</t>
  </si>
  <si>
    <t>Холодильник</t>
  </si>
  <si>
    <t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Приложение Б.2 Техническое оснащение и оборудование. «В общежитии должны быть помещения с мебелью и другим оборудованием, соответствующим их функциональному назначению, в том числе: ...- холодильный шкаф общего пользования для хранения продуктов питания;»</t>
  </si>
  <si>
    <t>п.950 № 100-р _27.51.11.110-002</t>
  </si>
  <si>
    <t>Электрочайник бытовой</t>
  </si>
  <si>
    <t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14 "Жилые комнаты" </t>
  </si>
  <si>
    <t>п.953 № 100-р _ 27.51.24.110-001</t>
  </si>
  <si>
    <t>Утюг</t>
  </si>
  <si>
    <t>Согласно ГОСТ Р 58186-2018 от 25.07.2018 г. N 428-ст «Услуги населению. Требования к услугам проживания в общежитиях для обучающихся» п. 8.1. «В общежитиях для обучающихся рекомендуется предоставлять следующие услуги: -предоставление утюгов, гладильных досок, фенов»</t>
  </si>
  <si>
    <t>Реестр цен_4 кв.2025: (27.51.23.130-004)</t>
  </si>
  <si>
    <t>Карниз потолочный</t>
  </si>
  <si>
    <t>Микроволновка</t>
  </si>
  <si>
    <t>Для обеспечения  достаточного количества  и в связи с  выходом из обращения микроволновок, необходимых как дополнительное оборудования приготовления пищи в общежитии и разогрева готовой пищи в общежитии и столовой</t>
  </si>
  <si>
    <t>Реестр цен_4 кв.2025: (27.51.27.000-002)</t>
  </si>
  <si>
    <t>Корпус 1 ул. Балтийская 35, лит.А (Столовая), Корпус 3 ул.Балтийская 26,лит.А (общежитие)</t>
  </si>
  <si>
    <t>Пылесос хозяйственный</t>
  </si>
  <si>
    <t>Электрокипятильник</t>
  </si>
  <si>
    <t>Для обеспечения  достаточного количества  и в связи с  выходом из обращения материальных запасов для столовой и кафе-распредов</t>
  </si>
  <si>
    <t>Реестр цен_4 кв.2025: (28.93.15.125-002)</t>
  </si>
  <si>
    <t>Корпус 1 ул. Балтийская 35, лит.А (Столовая)</t>
  </si>
  <si>
    <t>Кофемашина</t>
  </si>
  <si>
    <t>В связи с необходимостью обеспечения коворкинг зоны по адресу: г. Санкт-Петербург, ул. Моховая, д. 6</t>
  </si>
  <si>
    <t>Реестр цен_4 кв.2025: (27.51.24.120-002)</t>
  </si>
  <si>
    <t>Корпус 6 ул.Моховая, 6, лит.А (коворкинг зона)</t>
  </si>
  <si>
    <t>Доска пробковая</t>
  </si>
  <si>
    <t>Для обеспечения учебного процесса</t>
  </si>
  <si>
    <t>п.494 № 100-р _32.99.53.199-012</t>
  </si>
  <si>
    <t>Все корпуса колледжа</t>
  </si>
  <si>
    <t>Стол для преподавателя</t>
  </si>
  <si>
    <t>п.594 № 100-р _31.01.12.110-007</t>
  </si>
  <si>
    <t>все корпуса колледжа</t>
  </si>
  <si>
    <t>Стеллаж складской металлический¹ тип 4</t>
  </si>
  <si>
    <t xml:space="preserve">Для обеспечения учебного и воспитательного процесса </t>
  </si>
  <si>
    <t>п.610 № 100-р _31.09.11.120-005</t>
  </si>
  <si>
    <t>Стеллаж складской металлический</t>
  </si>
  <si>
    <t>п.610 № 100-р _31.09.11.120-006</t>
  </si>
  <si>
    <t>Стул на металлическом каркасе для офиса</t>
  </si>
  <si>
    <t>п.574 № 100-р _31.01.11.150-014</t>
  </si>
  <si>
    <t xml:space="preserve"> Шкаф для одежды металлический</t>
  </si>
  <si>
    <t>п.579 № 100-р _31.01.11.121-006</t>
  </si>
  <si>
    <t>IP-телефон</t>
  </si>
  <si>
    <t>Для организации ip-телефонии; для замены старых аналоговых аппаратов</t>
  </si>
  <si>
    <t>п.546 № 100-р _26.30.11.119-033</t>
  </si>
  <si>
    <t>Балтийская 35,Курляндская 39 ,Моховая 6 ,Охотничий 7, Швецова 22, Балтийская 26</t>
  </si>
  <si>
    <t>Источник бесперебойного питания (интерактивный)</t>
  </si>
  <si>
    <t>Для резервирования рабочих станций; Для работы с персанальными данными</t>
  </si>
  <si>
    <t>п.543 № 100-р _26.20.40.111-010</t>
  </si>
  <si>
    <t>Презентационное оборудование в составе: Экран для проектора</t>
  </si>
  <si>
    <t>Для обеспечения учебного процесса всех специальностей</t>
  </si>
  <si>
    <t>п.558 № 100-р _26.70.17.150-008</t>
  </si>
  <si>
    <t>Презентационное оборудование в составе: Проектор</t>
  </si>
  <si>
    <t>п.537 № 100-р _26.20.17.120-002</t>
  </si>
  <si>
    <t>Балтийская 35, Курляндская 39, Моховая 6, Охотничий 7,  Швецова 22, Балтийская 26</t>
  </si>
  <si>
    <t>Презентационное оборудование в составе: Кронштейн</t>
  </si>
  <si>
    <t>Реестр цен_4 кв.2025: (25.94.12.190-004)</t>
  </si>
  <si>
    <t>Многофункциональное устройство (МФУ) (лазерное)</t>
  </si>
  <si>
    <t>Для обеспечения учебного и рабочего процесса всех специальностей</t>
  </si>
  <si>
    <t>п.538 № 100-р _26.20.18.120-009</t>
  </si>
  <si>
    <t>Коммутатор</t>
  </si>
  <si>
    <t>Для замены в отледельных участка локальной сети</t>
  </si>
  <si>
    <t>Реестр цен_4 кв.2025: (26.30.11.114-106)</t>
  </si>
  <si>
    <t>Интерактивная панель</t>
  </si>
  <si>
    <t>п524 № 100-р _26.20.13.000-105</t>
  </si>
  <si>
    <t>Компьютер в сборе: Монитор, подключаемый к компьютеру</t>
  </si>
  <si>
    <t>п.536 № 100-р _26.20.17.110-205</t>
  </si>
  <si>
    <t>Компьютер в сборе: Системный блок</t>
  </si>
  <si>
    <t>п.527 № 100-р _26.20.15.120-117</t>
  </si>
  <si>
    <t>Компьютер в сборе: Мышь компьютерная</t>
  </si>
  <si>
    <t>п.532 № 100-р _26.20.16.170-101</t>
  </si>
  <si>
    <t>Компьютер в сборе: Клавиатура</t>
  </si>
  <si>
    <t>п.531 № 100-р _26.20.16.110-101</t>
  </si>
  <si>
    <t>Токарно-винторезный станок</t>
  </si>
  <si>
    <t xml:space="preserve">2/111 Механическая мастерская специальность: 15.02.08 "Технология машиностроения" </t>
  </si>
  <si>
    <t>Корпус 2 Охотничий пер. 7,лит.Б (административные помещения)</t>
  </si>
  <si>
    <t>Сверлильный станок по металлу</t>
  </si>
  <si>
    <t xml:space="preserve">Ножницы многофункциональные </t>
  </si>
  <si>
    <t>2/106 Мастерская сварочная /полигон сварочный/ специальность: 22.02.06 "Сварочное производство"</t>
  </si>
  <si>
    <t>Насос воздушный для накачивания мячей тип 3</t>
  </si>
  <si>
    <t>Для обеспечения учебного процесса по физической культуре и раброты спортивных секций и клубов</t>
  </si>
  <si>
    <t>Реестр цен_4 кв.2025: (28.13.22.000-006)</t>
  </si>
  <si>
    <t>Корупус 1 Балтийская 35; Корпус 5 Курляндская 39; Корпус 6 Моховая 6</t>
  </si>
  <si>
    <t>Полусфера степ тип 1</t>
  </si>
  <si>
    <t>Реестр цен_4 кв.2025: (32.30.14.117-018)</t>
  </si>
  <si>
    <t>Корупус 1 Балтийская 35; Корпус 5 Курляндская 39; Корпус 6 Моховая 9</t>
  </si>
  <si>
    <t>Мишень для дартса тип 3</t>
  </si>
  <si>
    <t>Реестр цен_4 кв.2025: (32.30.15.299-028)</t>
  </si>
  <si>
    <t>Корупус 1 Балтийская 35; Корпус 5 Курляндская 39; Корпус 6 Моховая 12</t>
  </si>
  <si>
    <t>Стойки бадминтонные тип 2</t>
  </si>
  <si>
    <t>Реестр цен_4 кв.2025: (32.30.15.114-006)</t>
  </si>
  <si>
    <t>Корпус 5 Курляндская 35; Корпус 1 Балтийская 35</t>
  </si>
  <si>
    <t>Тренажер "Жим ногами"</t>
  </si>
  <si>
    <t>Корпус 1 Балтийская 35</t>
  </si>
  <si>
    <t>Тренажер «Задние дельты/батерфляй»</t>
  </si>
  <si>
    <t>Стойки волейбольные тип 1</t>
  </si>
  <si>
    <t>Реестр цен_4 кв.2025: (32.30.15.112-006)</t>
  </si>
  <si>
    <t>Гантель тип 2</t>
  </si>
  <si>
    <t>Реестр цен_4 кв.2025: (32.30.14.119-046)</t>
  </si>
  <si>
    <t>Все корпуса Курляндская 39, Балтийская 35, Моховая 6</t>
  </si>
  <si>
    <t>Гантель тип 4</t>
  </si>
  <si>
    <t>Реестр цен_4 кв.2025: (32.30.14.119-048)</t>
  </si>
  <si>
    <t>Все корпуса Курляндская 39, Балтийская 35, Моховая 7</t>
  </si>
  <si>
    <t>Гантель тип 6</t>
  </si>
  <si>
    <t>Реестр цен_4 кв.2025: (32.30.14.119-050)</t>
  </si>
  <si>
    <t>Все корпуса Курляндская 39, Балтийская 35, Моховая 8</t>
  </si>
  <si>
    <t>Кольцо баскетбольное тип 2</t>
  </si>
  <si>
    <t>Реестр цен_4 кв.2025: (32.30.15.111-009)</t>
  </si>
  <si>
    <t>Все корпуса Курляндская 39, Балтийская 35, Моховая 9</t>
  </si>
  <si>
    <t>Щит баскетбольный навесной</t>
  </si>
  <si>
    <t>Все корпуса Курляндская 39, Балтийская 35, Моховая 10</t>
  </si>
  <si>
    <t>Реестр цен_4 кв.2025: (32.30.14.129-020)</t>
  </si>
  <si>
    <t>Все корпуса Курляндская 39, Балтийская 35, Моховая 12</t>
  </si>
  <si>
    <t>Дорожка для прыжков в длинну</t>
  </si>
  <si>
    <t>Все корпуса Курляндская 39, Балтийская 35, Моховая 14</t>
  </si>
  <si>
    <t>Станок для отжиманий тип 1</t>
  </si>
  <si>
    <t>Реестр цен_4 кв.2025: (32.30.15.299-035)</t>
  </si>
  <si>
    <t>Все корпуса Курляндская 39, Балтийская 35, Моховая 15</t>
  </si>
  <si>
    <t>Перекладина низкая для подтягивания</t>
  </si>
  <si>
    <t>Все корпуса Курляндская 39, Балтийская 35, Моховая 16</t>
  </si>
  <si>
    <t>Турник разнохватовый тип 1</t>
  </si>
  <si>
    <t>Реестр цен_4 кв.2025: (32.30.14.119-025)</t>
  </si>
  <si>
    <t>Все корпуса Курляндская 39, Балтийская 35, Моховая 17</t>
  </si>
  <si>
    <t>Тумба для наклонов (ГТО)</t>
  </si>
  <si>
    <t>Все корпуса Курляндская 39, Балтийская 35, Моховая 18</t>
  </si>
  <si>
    <t>Барьер тренировочный тип 1</t>
  </si>
  <si>
    <t>Реестр цен_4 кв.2025: (32.30.15.119-014)</t>
  </si>
  <si>
    <t>Все корпуса Курляндская 39, Балтийская 35, Моховая 19</t>
  </si>
  <si>
    <t>Линейка складная измерительная для прыжков в длину с места тип 1</t>
  </si>
  <si>
    <t>Реестр цен_4 кв.2025: (32.30.14.149-021)</t>
  </si>
  <si>
    <t>Все корпуса Курляндская 39, Балтийская 35, Моховая 20</t>
  </si>
  <si>
    <t>Дорожка-балансир (лестница веревочная напольная) тип 1</t>
  </si>
  <si>
    <t>Реестр цен_4 кв.2025: (32.30.15.299-037)</t>
  </si>
  <si>
    <t>Все корпуса Курляндская 39, Балтийская 35, Моховая 21</t>
  </si>
  <si>
    <t>Дорожка-балансир (лестница веревочная напольная) тип 2</t>
  </si>
  <si>
    <t>Реестр цен_4 кв.2025: (32.30.15.299-043)</t>
  </si>
  <si>
    <t>Все корпуса Курляндская 39, Балтийская 35, Моховая 22</t>
  </si>
  <si>
    <t>Бодибар тип 4</t>
  </si>
  <si>
    <t>Реестр цен_4 кв.2025: (32.30.14.119-033)</t>
  </si>
  <si>
    <t>Все корпуса Курляндская 39, Балтийская 35, Моховая 24</t>
  </si>
  <si>
    <t>Скамья гимнастическая тип 1</t>
  </si>
  <si>
    <t>Реестр цен_4 кв.2025: (32.30.14.112-027)</t>
  </si>
  <si>
    <t>Все корпуса Курляндская 39, Балтийская 35, Моховая 25</t>
  </si>
  <si>
    <t>Скамья тренировочная универсальная тип 1</t>
  </si>
  <si>
    <t>Реестр цен_4 кв.2025: (32.30.14.117-017)</t>
  </si>
  <si>
    <t>Все корпуса Курляндская 39, Балтийская 35, Моховая 26</t>
  </si>
  <si>
    <t>Корзина для хранения мячей тип 1</t>
  </si>
  <si>
    <t>Реестр цен_4 кв.2025: (32.30.15.119-015)</t>
  </si>
  <si>
    <t>Все корпуса Курляндская 39, Балтийская 35, Моховая 27</t>
  </si>
  <si>
    <t>Секундомер электронный тип 3</t>
  </si>
  <si>
    <t>Реестр цен_4 кв.2025: (26.52.12.140-003)</t>
  </si>
  <si>
    <t>Все корпуса Курляндская 39, Балтийская 35, Моховая 29</t>
  </si>
  <si>
    <t>Виртуальный лабораторный стенд "Устройство и принцип работы дизельного судового двигателя" (Лицензия на 16 рабочих мест)</t>
  </si>
  <si>
    <t>Для обеспечения учебного процесса по специальности: 26.02.04 Монтаж и техническое обслуживание судовых машин и механизмов</t>
  </si>
  <si>
    <t>Корпус 2 Охотничий пер. 7 2/105</t>
  </si>
  <si>
    <t>Учебный макет "Судовой электрокомпрессор с демонстрационными вырезами"</t>
  </si>
  <si>
    <t>Корпус 2 Охотничий пер. 7 2/204</t>
  </si>
  <si>
    <t>3D принтер</t>
  </si>
  <si>
    <t xml:space="preserve">Для обеспечения учебного процесса по специальности: 26.02.02 Судостроение 15.02.08 Технология машиностроения </t>
  </si>
  <si>
    <t>Корпус 2 Охотничий пер. 7 2/105 и 2/112</t>
  </si>
  <si>
    <t>Лазерный 3D сканер</t>
  </si>
  <si>
    <t>Брошюратор на металлическую пружину</t>
  </si>
  <si>
    <t>Для обеспечения учебного процесса Графический дизайн, Реклама</t>
  </si>
  <si>
    <t>ул. Балтийская, 35</t>
  </si>
  <si>
    <t>Пресс для установки люверсов</t>
  </si>
  <si>
    <t>Режущий плоттер</t>
  </si>
  <si>
    <t>Дрель-шуруповерт</t>
  </si>
  <si>
    <t>Для обеспечения учебного процесса по специальностям: 08.02.09 - Монтаж, наладка и эксплуатация электрооборудования промышленных и гражданских зданий 09.02.01 - Компьютерные системы и комплексы,  13.02.11 Техническая эксплуатация и обслуживание электрического и электромеханического оборудования (по отраслям)</t>
  </si>
  <si>
    <t>Корпус 2 Охотничий пер. 7,лит.Б (Учебные мастерские)</t>
  </si>
  <si>
    <t>Инструмент обжимной для конечных гильз</t>
  </si>
  <si>
    <t>Корпус 2 Охотничий пер. 7, лит.Б (Учебные мастерские)</t>
  </si>
  <si>
    <t>Конструктор СКАРТ-02-01</t>
  </si>
  <si>
    <t>Набор инструментов электрика</t>
  </si>
  <si>
    <t>Конструктор «Лаборатория электроники и программирования»</t>
  </si>
  <si>
    <t xml:space="preserve">Робототехнический конструктор для 
подводной робототехники и проектной 
деятельности «Океаника Пиранья 2 в 1» </t>
  </si>
  <si>
    <t xml:space="preserve">Для обеспечения учебного процесса по специальностям: 09.02.01 - Компьютерные системы и комплексы, 09.02.08 - Интелектуальные интегрированные системы </t>
  </si>
  <si>
    <t>Корпус 4 Швецова 22, (Учебные мастерские)</t>
  </si>
  <si>
    <t>Ресурсный набор для подводной и мобильной робототехники «Манипулятор-хват»</t>
  </si>
  <si>
    <t xml:space="preserve">Сварочный аппарат оптического волокна </t>
  </si>
  <si>
    <t xml:space="preserve">Для обеспечения учебного процесса по специальностям:  09.02.06 - Сетевое и системное администрирование,  09.02.01 - Компьютерные системы и комплексы, 09.02.08 - Интелектуальные интегрированные системы </t>
  </si>
  <si>
    <t>Кресло-коляска для инвалидов базовая</t>
  </si>
  <si>
    <t>Для обеспечения перемещения членов маломобильных групп населения по территории колледжа</t>
  </si>
  <si>
    <t>Подъемник универсальный гусеничный "БАРС-УПГ-130"</t>
  </si>
  <si>
    <t>Аккумуляторная батарея для лестничного подъемника</t>
  </si>
  <si>
    <t/>
  </si>
  <si>
    <t>ИТОГО:</t>
  </si>
  <si>
    <t>Директор</t>
  </si>
  <si>
    <t>Е.В. Васина</t>
  </si>
  <si>
    <t>(подпись)</t>
  </si>
  <si>
    <t>Главный бухгалтер</t>
  </si>
  <si>
    <t>А.К. Ильиных</t>
  </si>
  <si>
    <r>
      <rPr>
        <b/>
        <sz val="12"/>
        <rFont val="Times New Roman"/>
        <family val="1"/>
        <charset val="204"/>
      </rPr>
      <t>Исполнитель</t>
    </r>
  </si>
  <si>
    <t>Начальник ПЭО</t>
  </si>
  <si>
    <t>Д.В. Былина</t>
  </si>
  <si>
    <t>645-40-29</t>
  </si>
  <si>
    <t>Потребность в основныех средствах на  2026 год СПб ГБПОУ «Петровский колледж»</t>
  </si>
  <si>
    <t>Парикмахерское кресло</t>
  </si>
  <si>
    <t>Лампа бестеневая настольная для маникюра</t>
  </si>
  <si>
    <t>Для обеспечения учебного процесса по специальности: 43.02.17 Технологии индустрии красоты</t>
  </si>
  <si>
    <t>Корпус 3 ул.Балтийская 26,лит.А</t>
  </si>
  <si>
    <t>Распределение остатка выделенных средств СГЗ</t>
  </si>
  <si>
    <t>Наименование</t>
  </si>
  <si>
    <t>Утверждено</t>
  </si>
  <si>
    <t>Внесено в ПФХД</t>
  </si>
  <si>
    <t>Стоимость за единицу</t>
  </si>
  <si>
    <t>ИТОГО</t>
  </si>
  <si>
    <t>Комментарий</t>
  </si>
  <si>
    <t>Для обеспечения  достаточного количества и в связи с  выходом из обращения микроволновок, необходимых как дополнительное оборудования приготовления и разогрева пищи в общежитии</t>
  </si>
  <si>
    <t>Оборудование для участия в чемпионате по профессиональному мастерству «Профессионалы» компетенция Промышленный дизайн» (ферваль 2026)</t>
  </si>
  <si>
    <t xml:space="preserve">Для обеспечения полного комплекта учебного процесса по специальностям: 09.02.01 - Компьютерные системы и комплексы, 09.02.08 - Интелектуальные интегрированные системы </t>
  </si>
  <si>
    <t>Отклонение</t>
  </si>
  <si>
    <t>* за счет перерасчета цены</t>
  </si>
  <si>
    <t xml:space="preserve">Мультиметр профессиональный </t>
  </si>
  <si>
    <t>Жалюзи вертикальные тканевые 2300х1700</t>
  </si>
  <si>
    <t>Жалюзи вертикальные тканевые 770х1760</t>
  </si>
  <si>
    <t>Жалюзи вертикальные тканевые 1500х2500</t>
  </si>
  <si>
    <t>Жалюзи вертикальные тканевые 1550х2600</t>
  </si>
  <si>
    <t>Жалюзи вертикальные тканевые 1300х2120</t>
  </si>
  <si>
    <t>Зеркало двухстороннее</t>
  </si>
  <si>
    <t>Газонокосилка тип 1</t>
  </si>
  <si>
    <t>Электролобзик</t>
  </si>
  <si>
    <t>Снегоочиститель самоходный тип 1</t>
  </si>
  <si>
    <t>Газонокосилка бензиновая самоходная</t>
  </si>
  <si>
    <t>Строительный пылесос</t>
  </si>
  <si>
    <t>Углошлифовальная машина (болгарка) тип 1</t>
  </si>
  <si>
    <t>Углошлифовальная машина (болгарка) тип 2</t>
  </si>
  <si>
    <t>Доска магнитно-маркерная 1200х1500</t>
  </si>
  <si>
    <t>Доска меловая 3х секционная</t>
  </si>
  <si>
    <t>Кресло офисное</t>
  </si>
  <si>
    <t>Подставка под системный блок</t>
  </si>
  <si>
    <t xml:space="preserve">Подставка под монитор </t>
  </si>
  <si>
    <t xml:space="preserve">Стеллаж металлический складской </t>
  </si>
  <si>
    <t xml:space="preserve">Стол ученический </t>
  </si>
  <si>
    <t>Стол компьютерный тип 1</t>
  </si>
  <si>
    <t>Тумба приставная</t>
  </si>
  <si>
    <t>Тумба мобильная</t>
  </si>
  <si>
    <t>Стул ученический</t>
  </si>
  <si>
    <t>Стул ИЗО</t>
  </si>
  <si>
    <t xml:space="preserve">Шкаф полузакрытый </t>
  </si>
  <si>
    <t>Шкаф закрытый для документов 2ств</t>
  </si>
  <si>
    <t xml:space="preserve">Шкаф комбинированный </t>
  </si>
  <si>
    <t>Шкаф для документов низкий 2х типов</t>
  </si>
  <si>
    <t>Шкаф методический</t>
  </si>
  <si>
    <t>Шкаф для одежды 1ств</t>
  </si>
  <si>
    <t>Шкаф для одежды 2ств</t>
  </si>
  <si>
    <t>Шкаф универсальный</t>
  </si>
  <si>
    <t>Шкаф металлический для одежды</t>
  </si>
  <si>
    <t>Конференц-стул Сильвия 2х цветов 16+25</t>
  </si>
  <si>
    <t>Стеллаж металлический700х500х1800  4 полки</t>
  </si>
  <si>
    <t>Скамья-вешалка для раздевалки</t>
  </si>
  <si>
    <t>Табурет высокий (барный)</t>
  </si>
  <si>
    <t>Флипчарт мобильный</t>
  </si>
  <si>
    <t>Зеркало настенное 500х1600</t>
  </si>
  <si>
    <t>Зеркало настенное 350х1000</t>
  </si>
  <si>
    <t>Кулер электронный настольный</t>
  </si>
  <si>
    <t>Вентилятор бытовой напольный</t>
  </si>
  <si>
    <t>Стремянка алюминиевая 3 ступеньки</t>
  </si>
  <si>
    <t>Доска магнитно-маркерная тип 9</t>
  </si>
  <si>
    <t>Доска магнитно-маркерная 1300х2000</t>
  </si>
  <si>
    <t>Мольберт Лира</t>
  </si>
  <si>
    <t>Конференц-кресло</t>
  </si>
  <si>
    <t>Кресло операторское</t>
  </si>
  <si>
    <t>Сейф</t>
  </si>
  <si>
    <t>Секция стульев многоместная</t>
  </si>
  <si>
    <t>Стол для переговоров на металлокаркасе</t>
  </si>
  <si>
    <t>Стол обеденный на металлокаркасе</t>
  </si>
  <si>
    <t>Стол письменный 1 тумбовый</t>
  </si>
  <si>
    <t>Стул для обеденного стола на металлокаркасе</t>
  </si>
  <si>
    <t>Трибуна для выступлений</t>
  </si>
  <si>
    <t>Тумба офисная под оргтехнику</t>
  </si>
  <si>
    <t>Шкаф архивный металлический</t>
  </si>
  <si>
    <t>Шкаф картотечный металлический</t>
  </si>
  <si>
    <t>Тумба офисная деревянная</t>
  </si>
  <si>
    <t>Шкаф деревянный для документов, закрытый</t>
  </si>
  <si>
    <t>Для пострижки газонов на територрии корпусов</t>
  </si>
  <si>
    <t>Реестр цен_4 кв.2025: (28.30.40.000-001)</t>
  </si>
  <si>
    <t>Балтийская 35</t>
  </si>
  <si>
    <t>Для уборки снега на територии корпусов</t>
  </si>
  <si>
    <t>Реестр цен_4 кв.2025: (29.10.59.321-001)</t>
  </si>
  <si>
    <t>Курляндская 39</t>
  </si>
  <si>
    <t>Реестр цен_4 кв.2025: (28.24.11.000-042)</t>
  </si>
  <si>
    <t>п.490 № 100-р _32.99.53.139-018</t>
  </si>
  <si>
    <t>п.491 № 100-р _32.99.53.139-021</t>
  </si>
  <si>
    <t>Для обеспечения работы администрации отделений</t>
  </si>
  <si>
    <t>п.567 № 100-р _31.01.11.150-089</t>
  </si>
  <si>
    <t>Реестр цен_4 кв.2024: (31.01.12.190-007)</t>
  </si>
  <si>
    <t>Корпус 1 ул.Балтийская, 35,лит.А (административные помещения)</t>
  </si>
  <si>
    <t>Реестр цен_4 кв.2024: (31.01.12.190-008)</t>
  </si>
  <si>
    <t xml:space="preserve">Оранизация системы хранения материальных ценностей </t>
  </si>
  <si>
    <t>п.610 № 100-р _31.09.11.120-003</t>
  </si>
  <si>
    <t>п.596 № 100-р _31.01.12.122-049</t>
  </si>
  <si>
    <t>п.626 № 100-р _31.09.13.190-012</t>
  </si>
  <si>
    <t>п.599 № 100-р _31.01.12.150-002</t>
  </si>
  <si>
    <t>п.599 № 100-р _31.01.12.150-004</t>
  </si>
  <si>
    <t xml:space="preserve">Корпус 1 ул.Балтийская, 35,лит.А </t>
  </si>
  <si>
    <t>п.576 № 100-р _31.01.11.150-029</t>
  </si>
  <si>
    <t>п.574 № 100-р _31.01.11.150-016</t>
  </si>
  <si>
    <t>Для обеспечения зранения документов, методических материалов и учебных пособий</t>
  </si>
  <si>
    <t>п.605 № 100-р _31.01.12.139-003</t>
  </si>
  <si>
    <t>п.599 № 100-р _31.01.12.150-003</t>
  </si>
  <si>
    <t>п.600 № 100-р _31.01.12.139-001</t>
  </si>
  <si>
    <t>п.601 № 100-р _31.01.12.139-002</t>
  </si>
  <si>
    <t>п.602 № 100-р _31.01.12.139-009</t>
  </si>
  <si>
    <t>п.605 № 100-р _31.01.12.139-004</t>
  </si>
  <si>
    <t>п.606 № 100-р _31.01.12.131-002</t>
  </si>
  <si>
    <t>п.606 № 100-р _31.01.12.131-001</t>
  </si>
  <si>
    <t>п.579 № 100-р _31.01.11.121-002</t>
  </si>
  <si>
    <t>п.574 № 100-р _31.01.11.150-017</t>
  </si>
  <si>
    <t>п.610 № 100-р _31.09.11.120-002</t>
  </si>
  <si>
    <t>Реестр цен_4 кв.2025: (31.01.11.150-091)</t>
  </si>
  <si>
    <t>п.598 № 100-р _31.01.12.160-001</t>
  </si>
  <si>
    <t>п.490 № 100-р _32.99.53.139-035</t>
  </si>
  <si>
    <t>п.941 № 100-р _23.12.13.119-001</t>
  </si>
  <si>
    <t>Реестр цен_4 кв.2025: (27.51.24.190-002)</t>
  </si>
  <si>
    <t>Реестр цен_4 кв.2025: (27.51.15.110-004)</t>
  </si>
  <si>
    <t>Реестр цен_4 кв.2025: (25.99.29.190-031)</t>
  </si>
  <si>
    <t>п.490 № 100-р _32.99.53.139-037</t>
  </si>
  <si>
    <t>п.490 № 100-р _32.99.53.139-039</t>
  </si>
  <si>
    <t xml:space="preserve">Корпус 3 ул.Балтийская 26,лит.А </t>
  </si>
  <si>
    <t>п.492 № 100-р _32.99.53.139-034</t>
  </si>
  <si>
    <t xml:space="preserve">Корпус 6     ул.Моховая 6,лит.А </t>
  </si>
  <si>
    <t>п.566 № 100-р _31.01.11.150-020</t>
  </si>
  <si>
    <t>п.567 № 100-р _31.01.11.150-095</t>
  </si>
  <si>
    <t>Реестр цен_4 кв.2025: (25.99.21.114-001)</t>
  </si>
  <si>
    <t>п.568 № 100-р _31.01.11.150-056</t>
  </si>
  <si>
    <t>п.570-2 № 100-р _31.01.11.110-024</t>
  </si>
  <si>
    <t>Реестр цен_4 кв.2025: (31.02.10.110-004)</t>
  </si>
  <si>
    <t>п.594 № 100-р _31.01.12.110-005</t>
  </si>
  <si>
    <t>п.575 № 100-р _31.01.11.150-078</t>
  </si>
  <si>
    <t>Реестр цен_4 кв.2025: (31.09.13.190-016)</t>
  </si>
  <si>
    <t>п.599 № 100-р _31.01.12.150-006</t>
  </si>
  <si>
    <t>п.578 № 100-р _31.01.11.122-002</t>
  </si>
  <si>
    <t>п.580 № 100-р _31.01.11.123-002</t>
  </si>
  <si>
    <t>п.578 № 100-р _31.01.11.122-008</t>
  </si>
  <si>
    <t>п.600 № 100-р _31.01.12.139-025</t>
  </si>
  <si>
    <t>Потребность в основныех средствах на  2028 год СПб ГБПОУ «Петровский колледж»</t>
  </si>
  <si>
    <t>Мегаомметр</t>
  </si>
  <si>
    <t>Доска магнитно-меловая 1-секционная</t>
  </si>
  <si>
    <t>Ноутбук</t>
  </si>
  <si>
    <t>п.491 № 100-р _32.99.53.139-020</t>
  </si>
  <si>
    <t>п.521 № 100-р _26.20.11.110-105</t>
  </si>
  <si>
    <t xml:space="preserve">Для обеспечения учебного процесса </t>
  </si>
  <si>
    <t>Степ платформа пит 1</t>
  </si>
  <si>
    <t>Курляндская 39,Швецова 22,Охотничий 7,Балтийская 26</t>
  </si>
  <si>
    <t>Курляндская 39,Швецова 22,Охотничий 7,Балтийская 27</t>
  </si>
  <si>
    <t>Курляндская 39,Швецова 22,Охотничий 7,Балтийская 28</t>
  </si>
  <si>
    <t>Курляндская 39,Швецова 22,Охотничий 7,Балтийская 29</t>
  </si>
  <si>
    <t>Курляндская 39,Швецова 22,Охотничий 7,Балтийская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</si>
</sst>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70">
    <xf numFmtId="0" fontId="0" fillId="0" borderId="0" xfId="0"/>
    <xf numFmtId="1" fontId="2" fillId="0" borderId="6" xfId="0" applyNumberFormat="1" applyFont="1" applyBorder="1" applyAlignment="1" applyProtection="1">
      <alignment horizontal="center" vertical="center" wrapText="1"/>
      <protection hidden="1"/>
    </xf>
    <xf numFmtId="4" fontId="2" fillId="0" borderId="8" xfId="0" applyNumberFormat="1" applyFont="1" applyBorder="1" applyAlignment="1" applyProtection="1">
      <alignment horizontal="center" vertical="center" wrapText="1"/>
      <protection hidden="1"/>
    </xf>
    <xf numFmtId="4" fontId="2" fillId="0" borderId="7" xfId="0" applyNumberFormat="1" applyFont="1" applyBorder="1" applyAlignment="1" applyProtection="1">
      <alignment horizontal="center" vertical="center" wrapText="1"/>
      <protection hidden="1"/>
    </xf>
    <xf numFmtId="1" fontId="1" fillId="0" borderId="10" xfId="0" applyNumberFormat="1" applyFont="1" applyBorder="1" applyAlignment="1" applyProtection="1">
      <alignment horizontal="center" vertical="center" wrapText="1"/>
      <protection hidden="1"/>
    </xf>
    <xf numFmtId="1" fontId="2" fillId="0" borderId="11" xfId="0" applyNumberFormat="1" applyFont="1" applyBorder="1" applyAlignment="1" applyProtection="1">
      <alignment horizontal="center" vertical="center" wrapText="1"/>
      <protection hidden="1"/>
    </xf>
    <xf numFmtId="1" fontId="2" fillId="0" borderId="10" xfId="0" applyNumberFormat="1" applyFont="1" applyBorder="1" applyAlignment="1" applyProtection="1">
      <alignment horizontal="center" vertical="center" wrapText="1"/>
      <protection hidden="1"/>
    </xf>
    <xf numFmtId="1" fontId="2" fillId="0" borderId="12" xfId="0" applyNumberFormat="1" applyFont="1" applyBorder="1" applyAlignment="1" applyProtection="1">
      <alignment horizontal="center" vertical="center" wrapText="1"/>
      <protection hidden="1"/>
    </xf>
    <xf numFmtId="1" fontId="2" fillId="0" borderId="13" xfId="0" applyNumberFormat="1" applyFont="1" applyBorder="1" applyAlignment="1" applyProtection="1">
      <alignment horizontal="center" vertical="center" wrapText="1"/>
      <protection hidden="1"/>
    </xf>
    <xf numFmtId="1" fontId="4" fillId="0" borderId="10" xfId="0" applyNumberFormat="1" applyFont="1" applyBorder="1" applyAlignment="1" applyProtection="1">
      <alignment horizontal="center" vertical="center" wrapText="1"/>
      <protection hidden="1"/>
    </xf>
    <xf numFmtId="0" fontId="5" fillId="0" borderId="14" xfId="0" applyFont="1" applyBorder="1" applyAlignment="1" applyProtection="1">
      <alignment horizontal="center" vertical="center" wrapText="1"/>
      <protection hidden="1"/>
    </xf>
    <xf numFmtId="0" fontId="5" fillId="2" borderId="15" xfId="0" applyFont="1" applyFill="1" applyBorder="1" applyAlignment="1" applyProtection="1">
      <alignment horizontal="left" vertical="center" wrapText="1"/>
      <protection locked="0"/>
    </xf>
    <xf numFmtId="3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5" xfId="0" applyNumberFormat="1" applyFont="1" applyBorder="1" applyAlignment="1" applyProtection="1">
      <alignment horizontal="center" vertical="center" wrapText="1"/>
      <protection hidden="1"/>
    </xf>
    <xf numFmtId="4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17" xfId="0" applyNumberFormat="1" applyFont="1" applyBorder="1" applyAlignment="1" applyProtection="1">
      <alignment horizontal="center" vertical="center" wrapText="1"/>
      <protection hidden="1"/>
    </xf>
    <xf numFmtId="0" fontId="6" fillId="2" borderId="14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1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" fontId="1" fillId="0" borderId="13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/>
    <xf numFmtId="0" fontId="9" fillId="0" borderId="0" xfId="1" applyFont="1" applyFill="1" applyBorder="1" applyAlignment="1" applyProtection="1">
      <alignment horizontal="left" vertical="center" wrapText="1"/>
      <protection hidden="1"/>
    </xf>
    <xf numFmtId="0" fontId="10" fillId="0" borderId="21" xfId="1" applyFont="1" applyFill="1" applyBorder="1" applyAlignment="1" applyProtection="1">
      <alignment horizontal="left" vertical="center" wrapText="1"/>
    </xf>
    <xf numFmtId="0" fontId="10" fillId="0" borderId="0" xfId="1" applyFont="1" applyBorder="1" applyAlignment="1" applyProtection="1">
      <alignment horizontal="left" vertical="center" wrapText="1"/>
      <protection hidden="1"/>
    </xf>
    <xf numFmtId="0" fontId="10" fillId="0" borderId="0" xfId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10" fillId="0" borderId="21" xfId="1" applyFont="1" applyFill="1" applyBorder="1" applyAlignment="1" applyProtection="1">
      <alignment horizontal="left" vertical="center" wrapText="1"/>
    </xf>
    <xf numFmtId="0" fontId="10" fillId="0" borderId="0" xfId="1" applyFont="1" applyFill="1" applyAlignment="1" applyProtection="1">
      <alignment vertical="center" wrapText="1"/>
      <protection hidden="1"/>
    </xf>
    <xf numFmtId="0" fontId="10" fillId="0" borderId="0" xfId="1" applyFont="1" applyBorder="1" applyAlignment="1" applyProtection="1">
      <alignment vertical="center" wrapText="1"/>
      <protection hidden="1"/>
    </xf>
    <xf numFmtId="0" fontId="10" fillId="0" borderId="0" xfId="1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4" fontId="5" fillId="0" borderId="0" xfId="0" applyNumberFormat="1" applyFont="1" applyAlignment="1" applyProtection="1">
      <alignment vertical="center" wrapText="1"/>
      <protection hidden="1"/>
    </xf>
    <xf numFmtId="0" fontId="11" fillId="0" borderId="0" xfId="0" applyFont="1" applyAlignment="1">
      <alignment vertical="center"/>
    </xf>
    <xf numFmtId="0" fontId="0" fillId="0" borderId="0" xfId="0" applyAlignment="1">
      <alignment wrapText="1"/>
    </xf>
    <xf numFmtId="0" fontId="11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 wrapText="1"/>
    </xf>
    <xf numFmtId="164" fontId="0" fillId="0" borderId="16" xfId="0" applyNumberFormat="1" applyBorder="1" applyAlignment="1">
      <alignment wrapText="1"/>
    </xf>
    <xf numFmtId="4" fontId="12" fillId="0" borderId="0" xfId="0" applyNumberFormat="1" applyFont="1"/>
    <xf numFmtId="3" fontId="13" fillId="4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164" fontId="0" fillId="0" borderId="0" xfId="0" applyNumberFormat="1" applyBorder="1" applyAlignment="1">
      <alignment wrapText="1"/>
    </xf>
    <xf numFmtId="3" fontId="5" fillId="4" borderId="14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/>
    <xf numFmtId="4" fontId="14" fillId="0" borderId="0" xfId="0" applyNumberFormat="1" applyFont="1"/>
    <xf numFmtId="0" fontId="1" fillId="0" borderId="18" xfId="0" applyFont="1" applyBorder="1" applyAlignment="1" applyProtection="1">
      <alignment horizontal="center" vertical="center" wrapText="1"/>
      <protection hidden="1"/>
    </xf>
    <xf numFmtId="0" fontId="1" fillId="0" borderId="19" xfId="0" applyFont="1" applyBorder="1" applyAlignment="1" applyProtection="1">
      <alignment horizontal="center" vertical="center" wrapText="1"/>
      <protection hidden="1"/>
    </xf>
    <xf numFmtId="0" fontId="1" fillId="0" borderId="20" xfId="0" applyFont="1" applyBorder="1" applyAlignment="1" applyProtection="1">
      <alignment horizontal="center" vertical="center" wrapText="1"/>
      <protection hidden="1"/>
    </xf>
    <xf numFmtId="0" fontId="10" fillId="0" borderId="21" xfId="1" applyFont="1" applyFill="1" applyBorder="1" applyAlignment="1" applyProtection="1">
      <alignment horizontal="left" vertical="center" wrapText="1"/>
    </xf>
    <xf numFmtId="0" fontId="10" fillId="0" borderId="22" xfId="1" applyFont="1" applyFill="1" applyBorder="1" applyAlignment="1" applyProtection="1">
      <alignment horizontal="left" vertical="center" wrapText="1"/>
    </xf>
    <xf numFmtId="0" fontId="10" fillId="0" borderId="23" xfId="1" applyFont="1" applyFill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%20&#1075;&#1086;&#1076;/&#1055;&#1088;&#1086;&#1077;&#1082;&#1090;%202026_2028/&#1054;&#1057;/&#1054;&#1057;_&#1087;&#1086;&#1076;%20&#1074;&#1099;&#1076;&#1077;&#1083;&#1077;&#1085;&#1086;_&#1079;&#1072;&#1082;&#1091;&#1087;&#1082;&#1080;%2026_&#1080;&#1090;&#1086;&#1075;%20&#1087;&#1086;&#1076;%20&#1088;&#1077;&#1084;&#1086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6"/>
      <sheetName val="проект26"/>
      <sheetName val="Лист3"/>
      <sheetName val="доп_26"/>
      <sheetName val="свод закуп_26"/>
      <sheetName val="Лист1"/>
      <sheetName val="свод_доп 26"/>
      <sheetName val="свод_зак27"/>
      <sheetName val="Лист5"/>
      <sheetName val="2027"/>
      <sheetName val="доп_2027"/>
      <sheetName val="доп 2027 итог"/>
      <sheetName val="2028"/>
      <sheetName val="свод зак 28"/>
      <sheetName val="Лист2"/>
      <sheetName val="доп_свод_28"/>
      <sheetName val="доп 2028"/>
    </sheetNames>
    <sheetDataSet>
      <sheetData sheetId="0">
        <row r="218">
          <cell r="E218">
            <v>22245914.320000004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3">
          <cell r="E123">
            <v>13635336.093772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22"/>
  <sheetViews>
    <sheetView topLeftCell="A91" workbookViewId="0">
      <selection activeCell="E98" sqref="E98"/>
    </sheetView>
  </sheetViews>
  <sheetFormatPr defaultRowHeight="15" x14ac:dyDescent="0.25"/>
  <cols>
    <col min="2" max="2" width="36.28515625" customWidth="1"/>
    <col min="3" max="3" width="15.140625" customWidth="1"/>
    <col min="4" max="4" width="22.28515625" customWidth="1"/>
    <col min="5" max="6" width="17.5703125" customWidth="1"/>
    <col min="7" max="7" width="14.140625" customWidth="1"/>
    <col min="8" max="8" width="21" customWidth="1"/>
    <col min="9" max="9" width="42.140625" style="23" customWidth="1"/>
    <col min="11" max="11" width="26.28515625" customWidth="1"/>
    <col min="12" max="17" width="0" hidden="1" customWidth="1"/>
    <col min="26" max="26" width="13.85546875" customWidth="1"/>
  </cols>
  <sheetData>
    <row r="2" spans="1:26" ht="16.5" thickBot="1" x14ac:dyDescent="0.3">
      <c r="A2" s="58" t="s">
        <v>231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26" ht="15.75" x14ac:dyDescent="0.25">
      <c r="A3" s="59" t="s">
        <v>0</v>
      </c>
      <c r="B3" s="61" t="s">
        <v>1</v>
      </c>
      <c r="C3" s="63" t="s">
        <v>2</v>
      </c>
      <c r="D3" s="64"/>
      <c r="E3" s="61"/>
      <c r="F3" s="63" t="s">
        <v>3</v>
      </c>
      <c r="G3" s="61"/>
      <c r="H3" s="65" t="s">
        <v>4</v>
      </c>
      <c r="I3" s="67" t="s">
        <v>5</v>
      </c>
      <c r="J3" s="64" t="s">
        <v>6</v>
      </c>
      <c r="K3" s="61" t="s">
        <v>7</v>
      </c>
    </row>
    <row r="4" spans="1:26" ht="32.25" thickBot="1" x14ac:dyDescent="0.3">
      <c r="A4" s="60"/>
      <c r="B4" s="62"/>
      <c r="C4" s="1" t="s">
        <v>8</v>
      </c>
      <c r="D4" s="2" t="s">
        <v>9</v>
      </c>
      <c r="E4" s="3" t="s">
        <v>10</v>
      </c>
      <c r="F4" s="1" t="s">
        <v>8</v>
      </c>
      <c r="G4" s="3" t="s">
        <v>10</v>
      </c>
      <c r="H4" s="66"/>
      <c r="I4" s="68"/>
      <c r="J4" s="69"/>
      <c r="K4" s="62"/>
      <c r="M4" t="s">
        <v>11</v>
      </c>
    </row>
    <row r="5" spans="1:26" ht="16.5" thickBot="1" x14ac:dyDescent="0.3">
      <c r="A5" s="4">
        <v>1</v>
      </c>
      <c r="B5" s="5">
        <v>2</v>
      </c>
      <c r="C5" s="6">
        <v>3</v>
      </c>
      <c r="D5" s="7">
        <v>4</v>
      </c>
      <c r="E5" s="5">
        <v>5</v>
      </c>
      <c r="F5" s="6">
        <v>6</v>
      </c>
      <c r="G5" s="5">
        <v>7</v>
      </c>
      <c r="H5" s="8">
        <v>8</v>
      </c>
      <c r="I5" s="9">
        <v>9</v>
      </c>
      <c r="J5" s="7">
        <v>10</v>
      </c>
      <c r="K5" s="5">
        <v>11</v>
      </c>
    </row>
    <row r="6" spans="1:26" ht="48" x14ac:dyDescent="0.25">
      <c r="A6" s="10">
        <v>1</v>
      </c>
      <c r="B6" s="11" t="s">
        <v>12</v>
      </c>
      <c r="C6" s="12">
        <v>322</v>
      </c>
      <c r="D6" s="13">
        <v>516.09</v>
      </c>
      <c r="E6" s="14">
        <f t="shared" ref="E6:E69" si="0">C6*D6</f>
        <v>166180.98000000001</v>
      </c>
      <c r="F6" s="12">
        <v>57</v>
      </c>
      <c r="G6" s="15">
        <f t="shared" ref="G6:G69" si="1">F6*D6</f>
        <v>29417.13</v>
      </c>
      <c r="H6" s="16">
        <f t="shared" ref="H6:H69" si="2">G6+E6</f>
        <v>195598.11000000002</v>
      </c>
      <c r="I6" s="17" t="s">
        <v>13</v>
      </c>
      <c r="J6" s="17" t="s">
        <v>14</v>
      </c>
      <c r="K6" s="17" t="s">
        <v>15</v>
      </c>
      <c r="M6">
        <v>0</v>
      </c>
      <c r="N6" s="18">
        <f t="shared" ref="N6:N69" si="3">C6-M6</f>
        <v>322</v>
      </c>
      <c r="O6">
        <v>0</v>
      </c>
      <c r="P6" s="18">
        <f t="shared" ref="P6:P69" si="4">O6-F6</f>
        <v>-57</v>
      </c>
      <c r="S6">
        <v>322</v>
      </c>
      <c r="T6">
        <v>516.09</v>
      </c>
      <c r="U6" s="50">
        <f>S6-C6</f>
        <v>0</v>
      </c>
      <c r="V6" s="18">
        <f>T6-D6</f>
        <v>0</v>
      </c>
      <c r="W6">
        <v>57</v>
      </c>
      <c r="X6" s="50">
        <f>W6-F6</f>
        <v>0</v>
      </c>
      <c r="Y6">
        <v>195600.07</v>
      </c>
      <c r="Z6" s="51">
        <f>Y6-H6</f>
        <v>1.9599999999918509</v>
      </c>
    </row>
    <row r="7" spans="1:26" ht="72" x14ac:dyDescent="0.25">
      <c r="A7" s="10">
        <v>2</v>
      </c>
      <c r="B7" s="11" t="s">
        <v>16</v>
      </c>
      <c r="C7" s="12">
        <v>238</v>
      </c>
      <c r="D7" s="13">
        <v>2261.27</v>
      </c>
      <c r="E7" s="14">
        <f t="shared" si="0"/>
        <v>538182.26</v>
      </c>
      <c r="F7" s="12">
        <v>42</v>
      </c>
      <c r="G7" s="15">
        <f t="shared" si="1"/>
        <v>94973.34</v>
      </c>
      <c r="H7" s="16">
        <f t="shared" si="2"/>
        <v>633155.6</v>
      </c>
      <c r="I7" s="17" t="s">
        <v>17</v>
      </c>
      <c r="J7" s="17" t="s">
        <v>14</v>
      </c>
      <c r="K7" s="17" t="s">
        <v>15</v>
      </c>
      <c r="M7">
        <v>0</v>
      </c>
      <c r="N7" s="18">
        <f t="shared" si="3"/>
        <v>238</v>
      </c>
      <c r="O7">
        <v>0</v>
      </c>
      <c r="P7" s="18">
        <f t="shared" si="4"/>
        <v>-42</v>
      </c>
      <c r="S7">
        <v>238</v>
      </c>
      <c r="T7">
        <v>2261.27</v>
      </c>
      <c r="U7" s="50">
        <f t="shared" ref="U7:U70" si="5">S7-C7</f>
        <v>0</v>
      </c>
      <c r="V7" s="18">
        <f t="shared" ref="V7:V70" si="6">T7-D7</f>
        <v>0</v>
      </c>
      <c r="W7">
        <v>42</v>
      </c>
      <c r="X7" s="50">
        <f t="shared" ref="X7:X70" si="7">W7-F7</f>
        <v>0</v>
      </c>
      <c r="Y7">
        <v>633155.6</v>
      </c>
      <c r="Z7" s="18">
        <f t="shared" ref="Z7:Z70" si="8">Y7-H7</f>
        <v>0</v>
      </c>
    </row>
    <row r="8" spans="1:26" ht="36" x14ac:dyDescent="0.25">
      <c r="A8" s="10">
        <v>3</v>
      </c>
      <c r="B8" s="11" t="s">
        <v>18</v>
      </c>
      <c r="C8" s="12">
        <v>680</v>
      </c>
      <c r="D8" s="13">
        <v>1420.75</v>
      </c>
      <c r="E8" s="14">
        <f t="shared" si="0"/>
        <v>966110</v>
      </c>
      <c r="F8" s="12">
        <v>120</v>
      </c>
      <c r="G8" s="15">
        <f t="shared" si="1"/>
        <v>170490</v>
      </c>
      <c r="H8" s="16">
        <f t="shared" si="2"/>
        <v>1136600</v>
      </c>
      <c r="I8" s="17" t="s">
        <v>19</v>
      </c>
      <c r="J8" s="17" t="s">
        <v>14</v>
      </c>
      <c r="K8" s="17" t="s">
        <v>15</v>
      </c>
      <c r="M8">
        <v>0</v>
      </c>
      <c r="N8" s="18">
        <f t="shared" si="3"/>
        <v>680</v>
      </c>
      <c r="O8">
        <v>0</v>
      </c>
      <c r="P8" s="18">
        <f t="shared" si="4"/>
        <v>-120</v>
      </c>
      <c r="S8">
        <v>680</v>
      </c>
      <c r="T8">
        <v>1420.75</v>
      </c>
      <c r="U8" s="50">
        <f t="shared" si="5"/>
        <v>0</v>
      </c>
      <c r="V8" s="18">
        <f t="shared" si="6"/>
        <v>0</v>
      </c>
      <c r="W8">
        <v>120</v>
      </c>
      <c r="X8" s="50">
        <f t="shared" si="7"/>
        <v>0</v>
      </c>
      <c r="Y8">
        <v>1136599</v>
      </c>
      <c r="Z8" s="51">
        <f t="shared" si="8"/>
        <v>-1</v>
      </c>
    </row>
    <row r="9" spans="1:26" ht="24" x14ac:dyDescent="0.25">
      <c r="A9" s="10">
        <v>4</v>
      </c>
      <c r="B9" s="11" t="s">
        <v>20</v>
      </c>
      <c r="C9" s="12">
        <v>2</v>
      </c>
      <c r="D9" s="13">
        <v>24333.33</v>
      </c>
      <c r="E9" s="14">
        <f t="shared" si="0"/>
        <v>48666.66</v>
      </c>
      <c r="F9" s="12">
        <v>3</v>
      </c>
      <c r="G9" s="15">
        <f t="shared" si="1"/>
        <v>72999.990000000005</v>
      </c>
      <c r="H9" s="16">
        <f t="shared" si="2"/>
        <v>121666.65000000001</v>
      </c>
      <c r="I9" s="17" t="s">
        <v>21</v>
      </c>
      <c r="J9" s="17" t="s">
        <v>14</v>
      </c>
      <c r="K9" s="17" t="s">
        <v>379</v>
      </c>
      <c r="M9">
        <v>0</v>
      </c>
      <c r="N9" s="18">
        <f t="shared" si="3"/>
        <v>2</v>
      </c>
      <c r="O9">
        <v>0</v>
      </c>
      <c r="P9" s="18">
        <f t="shared" si="4"/>
        <v>-3</v>
      </c>
      <c r="S9">
        <v>2</v>
      </c>
      <c r="T9">
        <v>24333.33</v>
      </c>
      <c r="U9" s="50">
        <f t="shared" si="5"/>
        <v>0</v>
      </c>
      <c r="V9" s="18">
        <f t="shared" si="6"/>
        <v>0</v>
      </c>
      <c r="W9">
        <v>3</v>
      </c>
      <c r="X9" s="50">
        <f t="shared" si="7"/>
        <v>0</v>
      </c>
      <c r="Y9">
        <v>121666.65000000001</v>
      </c>
      <c r="Z9" s="18">
        <f t="shared" si="8"/>
        <v>0</v>
      </c>
    </row>
    <row r="10" spans="1:26" ht="60" x14ac:dyDescent="0.25">
      <c r="A10" s="10">
        <v>5</v>
      </c>
      <c r="B10" s="11" t="s">
        <v>22</v>
      </c>
      <c r="C10" s="12">
        <v>1</v>
      </c>
      <c r="D10" s="13">
        <v>9700.6</v>
      </c>
      <c r="E10" s="14">
        <f t="shared" si="0"/>
        <v>9700.6</v>
      </c>
      <c r="F10" s="12">
        <v>0</v>
      </c>
      <c r="G10" s="15">
        <f t="shared" si="1"/>
        <v>0</v>
      </c>
      <c r="H10" s="16">
        <f t="shared" si="2"/>
        <v>9700.6</v>
      </c>
      <c r="I10" s="17" t="s">
        <v>23</v>
      </c>
      <c r="J10" s="17" t="s">
        <v>24</v>
      </c>
      <c r="K10" s="17" t="s">
        <v>380</v>
      </c>
      <c r="M10">
        <v>0</v>
      </c>
      <c r="N10" s="18">
        <f t="shared" si="3"/>
        <v>1</v>
      </c>
      <c r="O10">
        <v>0</v>
      </c>
      <c r="P10" s="18">
        <f t="shared" si="4"/>
        <v>0</v>
      </c>
      <c r="S10">
        <v>1</v>
      </c>
      <c r="T10">
        <v>9700.6</v>
      </c>
      <c r="U10" s="50">
        <f t="shared" si="5"/>
        <v>0</v>
      </c>
      <c r="V10" s="18">
        <f t="shared" si="6"/>
        <v>0</v>
      </c>
      <c r="W10">
        <v>0</v>
      </c>
      <c r="X10" s="50">
        <f t="shared" si="7"/>
        <v>0</v>
      </c>
      <c r="Y10">
        <v>9700.6</v>
      </c>
      <c r="Z10" s="18">
        <f t="shared" si="8"/>
        <v>0</v>
      </c>
    </row>
    <row r="11" spans="1:26" ht="24" x14ac:dyDescent="0.25">
      <c r="A11" s="10">
        <v>6</v>
      </c>
      <c r="B11" s="11" t="s">
        <v>25</v>
      </c>
      <c r="C11" s="12">
        <v>1</v>
      </c>
      <c r="D11" s="13">
        <v>23000</v>
      </c>
      <c r="E11" s="14">
        <f t="shared" si="0"/>
        <v>23000</v>
      </c>
      <c r="F11" s="12">
        <v>0</v>
      </c>
      <c r="G11" s="15">
        <f t="shared" si="1"/>
        <v>0</v>
      </c>
      <c r="H11" s="16">
        <f t="shared" si="2"/>
        <v>23000</v>
      </c>
      <c r="I11" s="17" t="s">
        <v>23</v>
      </c>
      <c r="J11" s="17" t="s">
        <v>14</v>
      </c>
      <c r="K11" s="17" t="s">
        <v>381</v>
      </c>
      <c r="M11">
        <v>0</v>
      </c>
      <c r="N11" s="18">
        <f t="shared" si="3"/>
        <v>1</v>
      </c>
      <c r="O11">
        <v>0</v>
      </c>
      <c r="P11" s="18">
        <f t="shared" si="4"/>
        <v>0</v>
      </c>
      <c r="S11">
        <v>1</v>
      </c>
      <c r="T11">
        <v>23000</v>
      </c>
      <c r="U11" s="50">
        <f t="shared" si="5"/>
        <v>0</v>
      </c>
      <c r="V11" s="18">
        <f t="shared" si="6"/>
        <v>0</v>
      </c>
      <c r="W11">
        <v>0</v>
      </c>
      <c r="X11" s="50">
        <f t="shared" si="7"/>
        <v>0</v>
      </c>
      <c r="Y11">
        <v>23000</v>
      </c>
      <c r="Z11" s="18">
        <f t="shared" si="8"/>
        <v>0</v>
      </c>
    </row>
    <row r="12" spans="1:26" ht="60" x14ac:dyDescent="0.25">
      <c r="A12" s="10">
        <v>7</v>
      </c>
      <c r="B12" s="11" t="s">
        <v>26</v>
      </c>
      <c r="C12" s="12">
        <v>1</v>
      </c>
      <c r="D12" s="13">
        <v>12191.25</v>
      </c>
      <c r="E12" s="14">
        <f t="shared" si="0"/>
        <v>12191.25</v>
      </c>
      <c r="F12" s="12">
        <v>0</v>
      </c>
      <c r="G12" s="15">
        <f t="shared" si="1"/>
        <v>0</v>
      </c>
      <c r="H12" s="16">
        <f t="shared" si="2"/>
        <v>12191.25</v>
      </c>
      <c r="I12" s="17" t="s">
        <v>23</v>
      </c>
      <c r="J12" s="17" t="s">
        <v>27</v>
      </c>
      <c r="K12" s="17" t="s">
        <v>382</v>
      </c>
      <c r="M12">
        <v>1</v>
      </c>
      <c r="N12" s="18">
        <f t="shared" si="3"/>
        <v>0</v>
      </c>
      <c r="O12">
        <v>0</v>
      </c>
      <c r="P12" s="18">
        <f t="shared" si="4"/>
        <v>0</v>
      </c>
      <c r="S12">
        <v>1</v>
      </c>
      <c r="T12">
        <v>12191.25</v>
      </c>
      <c r="U12" s="50">
        <f t="shared" si="5"/>
        <v>0</v>
      </c>
      <c r="V12" s="18">
        <f t="shared" si="6"/>
        <v>0</v>
      </c>
      <c r="W12">
        <v>0</v>
      </c>
      <c r="X12" s="50">
        <f t="shared" si="7"/>
        <v>0</v>
      </c>
      <c r="Y12">
        <v>12191.25</v>
      </c>
      <c r="Z12" s="18">
        <f t="shared" si="8"/>
        <v>0</v>
      </c>
    </row>
    <row r="13" spans="1:26" ht="24" x14ac:dyDescent="0.25">
      <c r="A13" s="10">
        <v>8</v>
      </c>
      <c r="B13" s="11" t="s">
        <v>28</v>
      </c>
      <c r="C13" s="12">
        <v>1</v>
      </c>
      <c r="D13" s="13">
        <v>47533.33</v>
      </c>
      <c r="E13" s="14">
        <f t="shared" si="0"/>
        <v>47533.33</v>
      </c>
      <c r="F13" s="12">
        <v>0</v>
      </c>
      <c r="G13" s="15">
        <f t="shared" si="1"/>
        <v>0</v>
      </c>
      <c r="H13" s="16">
        <f t="shared" si="2"/>
        <v>47533.33</v>
      </c>
      <c r="I13" s="17" t="s">
        <v>23</v>
      </c>
      <c r="J13" s="17" t="s">
        <v>14</v>
      </c>
      <c r="K13" s="17" t="s">
        <v>383</v>
      </c>
      <c r="M13">
        <v>0</v>
      </c>
      <c r="N13" s="18">
        <f t="shared" si="3"/>
        <v>1</v>
      </c>
      <c r="O13">
        <v>0</v>
      </c>
      <c r="P13" s="18">
        <f t="shared" si="4"/>
        <v>0</v>
      </c>
      <c r="S13">
        <v>1</v>
      </c>
      <c r="T13">
        <v>47533.33</v>
      </c>
      <c r="U13" s="50">
        <f t="shared" si="5"/>
        <v>0</v>
      </c>
      <c r="V13" s="18">
        <f t="shared" si="6"/>
        <v>0</v>
      </c>
      <c r="W13">
        <v>0</v>
      </c>
      <c r="X13" s="50">
        <f t="shared" si="7"/>
        <v>0</v>
      </c>
      <c r="Y13">
        <v>47533.33</v>
      </c>
      <c r="Z13" s="18">
        <f t="shared" si="8"/>
        <v>0</v>
      </c>
    </row>
    <row r="14" spans="1:26" ht="60" x14ac:dyDescent="0.25">
      <c r="A14" s="10">
        <v>9</v>
      </c>
      <c r="B14" s="11" t="s">
        <v>29</v>
      </c>
      <c r="C14" s="12">
        <v>16</v>
      </c>
      <c r="D14" s="13">
        <v>5614.7</v>
      </c>
      <c r="E14" s="14">
        <f t="shared" si="0"/>
        <v>89835.199999999997</v>
      </c>
      <c r="F14" s="12">
        <v>4</v>
      </c>
      <c r="G14" s="15">
        <f t="shared" si="1"/>
        <v>22458.799999999999</v>
      </c>
      <c r="H14" s="16">
        <f t="shared" si="2"/>
        <v>112294</v>
      </c>
      <c r="I14" s="17" t="s">
        <v>30</v>
      </c>
      <c r="J14" s="17" t="s">
        <v>31</v>
      </c>
      <c r="K14" s="17" t="s">
        <v>32</v>
      </c>
      <c r="M14">
        <v>0</v>
      </c>
      <c r="N14" s="18">
        <f t="shared" si="3"/>
        <v>16</v>
      </c>
      <c r="O14">
        <v>0</v>
      </c>
      <c r="P14" s="18">
        <f t="shared" si="4"/>
        <v>-4</v>
      </c>
      <c r="S14">
        <v>16</v>
      </c>
      <c r="T14">
        <v>5614.7</v>
      </c>
      <c r="U14" s="50">
        <f t="shared" si="5"/>
        <v>0</v>
      </c>
      <c r="V14" s="18">
        <f t="shared" si="6"/>
        <v>0</v>
      </c>
      <c r="W14">
        <v>4</v>
      </c>
      <c r="X14" s="50">
        <f t="shared" si="7"/>
        <v>0</v>
      </c>
      <c r="Y14">
        <v>112294</v>
      </c>
      <c r="Z14" s="18">
        <f t="shared" si="8"/>
        <v>0</v>
      </c>
    </row>
    <row r="15" spans="1:26" ht="120" x14ac:dyDescent="0.25">
      <c r="A15" s="10">
        <v>10</v>
      </c>
      <c r="B15" s="11" t="s">
        <v>33</v>
      </c>
      <c r="C15" s="12">
        <v>2</v>
      </c>
      <c r="D15" s="13">
        <v>23352.799999999999</v>
      </c>
      <c r="E15" s="14">
        <f t="shared" si="0"/>
        <v>46705.599999999999</v>
      </c>
      <c r="F15" s="12">
        <v>0</v>
      </c>
      <c r="G15" s="15">
        <f t="shared" si="1"/>
        <v>0</v>
      </c>
      <c r="H15" s="16">
        <f t="shared" si="2"/>
        <v>46705.599999999999</v>
      </c>
      <c r="I15" s="17" t="s">
        <v>34</v>
      </c>
      <c r="J15" s="17" t="s">
        <v>35</v>
      </c>
      <c r="K15" s="17" t="s">
        <v>32</v>
      </c>
      <c r="M15">
        <v>0</v>
      </c>
      <c r="N15" s="18">
        <f t="shared" si="3"/>
        <v>2</v>
      </c>
      <c r="O15">
        <v>0</v>
      </c>
      <c r="P15" s="18">
        <f t="shared" si="4"/>
        <v>0</v>
      </c>
      <c r="S15">
        <v>2</v>
      </c>
      <c r="T15">
        <v>23352.799999999999</v>
      </c>
      <c r="U15" s="50">
        <f t="shared" si="5"/>
        <v>0</v>
      </c>
      <c r="V15" s="18">
        <f t="shared" si="6"/>
        <v>0</v>
      </c>
      <c r="W15">
        <v>0</v>
      </c>
      <c r="X15" s="50">
        <f t="shared" si="7"/>
        <v>0</v>
      </c>
      <c r="Y15">
        <v>46705.599999999999</v>
      </c>
      <c r="Z15" s="18">
        <f t="shared" si="8"/>
        <v>0</v>
      </c>
    </row>
    <row r="16" spans="1:26" ht="84" x14ac:dyDescent="0.25">
      <c r="A16" s="10">
        <v>11</v>
      </c>
      <c r="B16" s="11" t="s">
        <v>36</v>
      </c>
      <c r="C16" s="12">
        <v>16</v>
      </c>
      <c r="D16" s="13">
        <v>2449.25</v>
      </c>
      <c r="E16" s="14">
        <f t="shared" si="0"/>
        <v>39188</v>
      </c>
      <c r="F16" s="12">
        <v>4</v>
      </c>
      <c r="G16" s="15">
        <f t="shared" si="1"/>
        <v>9797</v>
      </c>
      <c r="H16" s="16">
        <f t="shared" si="2"/>
        <v>48985</v>
      </c>
      <c r="I16" s="17" t="s">
        <v>37</v>
      </c>
      <c r="J16" s="17" t="s">
        <v>38</v>
      </c>
      <c r="K16" s="17" t="s">
        <v>32</v>
      </c>
      <c r="M16">
        <v>0</v>
      </c>
      <c r="N16" s="18">
        <f t="shared" si="3"/>
        <v>16</v>
      </c>
      <c r="O16">
        <v>0</v>
      </c>
      <c r="P16" s="18">
        <f t="shared" si="4"/>
        <v>-4</v>
      </c>
      <c r="S16">
        <v>16</v>
      </c>
      <c r="T16">
        <v>2449.25</v>
      </c>
      <c r="U16" s="50">
        <f t="shared" si="5"/>
        <v>0</v>
      </c>
      <c r="V16" s="18">
        <f t="shared" si="6"/>
        <v>0</v>
      </c>
      <c r="W16">
        <v>4</v>
      </c>
      <c r="X16" s="50">
        <f t="shared" si="7"/>
        <v>0</v>
      </c>
      <c r="Y16">
        <v>48985</v>
      </c>
      <c r="Z16" s="18">
        <f t="shared" si="8"/>
        <v>0</v>
      </c>
    </row>
    <row r="17" spans="1:26" ht="144" x14ac:dyDescent="0.25">
      <c r="A17" s="10">
        <v>12</v>
      </c>
      <c r="B17" s="11" t="s">
        <v>39</v>
      </c>
      <c r="C17" s="12">
        <v>16</v>
      </c>
      <c r="D17" s="13">
        <v>27009.06</v>
      </c>
      <c r="E17" s="14">
        <f t="shared" si="0"/>
        <v>432144.96</v>
      </c>
      <c r="F17" s="12">
        <v>4</v>
      </c>
      <c r="G17" s="15">
        <f t="shared" si="1"/>
        <v>108036.24</v>
      </c>
      <c r="H17" s="16">
        <f t="shared" si="2"/>
        <v>540181.20000000007</v>
      </c>
      <c r="I17" s="17" t="s">
        <v>40</v>
      </c>
      <c r="J17" s="17" t="s">
        <v>41</v>
      </c>
      <c r="K17" s="17" t="s">
        <v>32</v>
      </c>
      <c r="M17">
        <v>0</v>
      </c>
      <c r="N17" s="18">
        <f t="shared" si="3"/>
        <v>16</v>
      </c>
      <c r="O17">
        <v>0</v>
      </c>
      <c r="P17" s="18">
        <f t="shared" si="4"/>
        <v>-4</v>
      </c>
      <c r="S17">
        <v>16</v>
      </c>
      <c r="T17">
        <v>27009.06</v>
      </c>
      <c r="U17" s="50">
        <f t="shared" si="5"/>
        <v>0</v>
      </c>
      <c r="V17" s="18">
        <f t="shared" si="6"/>
        <v>0</v>
      </c>
      <c r="W17">
        <v>4</v>
      </c>
      <c r="X17" s="50">
        <f t="shared" si="7"/>
        <v>0</v>
      </c>
      <c r="Y17">
        <v>540181.20000000007</v>
      </c>
      <c r="Z17" s="18">
        <f t="shared" si="8"/>
        <v>0</v>
      </c>
    </row>
    <row r="18" spans="1:26" ht="84" x14ac:dyDescent="0.25">
      <c r="A18" s="10">
        <v>13</v>
      </c>
      <c r="B18" s="11" t="s">
        <v>42</v>
      </c>
      <c r="C18" s="12">
        <v>31</v>
      </c>
      <c r="D18" s="13">
        <v>987.64</v>
      </c>
      <c r="E18" s="14">
        <f t="shared" si="0"/>
        <v>30616.84</v>
      </c>
      <c r="F18" s="12">
        <v>4</v>
      </c>
      <c r="G18" s="15">
        <f t="shared" si="1"/>
        <v>3950.56</v>
      </c>
      <c r="H18" s="16">
        <f t="shared" si="2"/>
        <v>34567.4</v>
      </c>
      <c r="I18" s="17" t="s">
        <v>43</v>
      </c>
      <c r="J18" s="17" t="s">
        <v>44</v>
      </c>
      <c r="K18" s="17" t="s">
        <v>32</v>
      </c>
      <c r="M18">
        <v>0</v>
      </c>
      <c r="N18" s="18">
        <f t="shared" si="3"/>
        <v>31</v>
      </c>
      <c r="O18">
        <v>0</v>
      </c>
      <c r="P18" s="18">
        <f t="shared" si="4"/>
        <v>-4</v>
      </c>
      <c r="S18">
        <v>31</v>
      </c>
      <c r="T18">
        <v>987.64</v>
      </c>
      <c r="U18" s="50">
        <f t="shared" si="5"/>
        <v>0</v>
      </c>
      <c r="V18" s="18">
        <f t="shared" si="6"/>
        <v>0</v>
      </c>
      <c r="W18">
        <v>4</v>
      </c>
      <c r="X18" s="50">
        <f t="shared" si="7"/>
        <v>0</v>
      </c>
      <c r="Y18">
        <v>34567.4</v>
      </c>
      <c r="Z18" s="18">
        <f t="shared" si="8"/>
        <v>0</v>
      </c>
    </row>
    <row r="19" spans="1:26" ht="72" x14ac:dyDescent="0.25">
      <c r="A19" s="10">
        <v>14</v>
      </c>
      <c r="B19" s="11" t="s">
        <v>45</v>
      </c>
      <c r="C19" s="12">
        <v>4</v>
      </c>
      <c r="D19" s="13">
        <v>2329.67</v>
      </c>
      <c r="E19" s="14">
        <f t="shared" si="0"/>
        <v>9318.68</v>
      </c>
      <c r="F19" s="12">
        <v>1</v>
      </c>
      <c r="G19" s="15">
        <f t="shared" si="1"/>
        <v>2329.67</v>
      </c>
      <c r="H19" s="16">
        <f t="shared" si="2"/>
        <v>11648.35</v>
      </c>
      <c r="I19" s="17" t="s">
        <v>46</v>
      </c>
      <c r="J19" s="17" t="s">
        <v>47</v>
      </c>
      <c r="K19" s="17" t="s">
        <v>32</v>
      </c>
      <c r="M19">
        <v>0</v>
      </c>
      <c r="N19" s="18">
        <f t="shared" si="3"/>
        <v>4</v>
      </c>
      <c r="O19">
        <v>0</v>
      </c>
      <c r="P19" s="18">
        <f t="shared" si="4"/>
        <v>-1</v>
      </c>
      <c r="S19">
        <v>4</v>
      </c>
      <c r="T19">
        <v>2329.67</v>
      </c>
      <c r="U19" s="50">
        <f t="shared" si="5"/>
        <v>0</v>
      </c>
      <c r="V19" s="18">
        <f t="shared" si="6"/>
        <v>0</v>
      </c>
      <c r="W19">
        <v>1</v>
      </c>
      <c r="X19" s="50">
        <f t="shared" si="7"/>
        <v>0</v>
      </c>
      <c r="Y19">
        <v>11648.35</v>
      </c>
      <c r="Z19" s="18">
        <f t="shared" si="8"/>
        <v>0</v>
      </c>
    </row>
    <row r="20" spans="1:26" ht="24" x14ac:dyDescent="0.25">
      <c r="A20" s="10">
        <v>15</v>
      </c>
      <c r="B20" s="11" t="s">
        <v>48</v>
      </c>
      <c r="C20" s="12">
        <v>16</v>
      </c>
      <c r="D20" s="13">
        <v>1223</v>
      </c>
      <c r="E20" s="14">
        <f t="shared" si="0"/>
        <v>19568</v>
      </c>
      <c r="F20" s="12">
        <v>4</v>
      </c>
      <c r="G20" s="15">
        <f t="shared" si="1"/>
        <v>4892</v>
      </c>
      <c r="H20" s="16">
        <f t="shared" si="2"/>
        <v>24460</v>
      </c>
      <c r="I20" s="17" t="s">
        <v>30</v>
      </c>
      <c r="J20" s="17" t="s">
        <v>14</v>
      </c>
      <c r="K20" s="17" t="s">
        <v>32</v>
      </c>
      <c r="M20">
        <v>0</v>
      </c>
      <c r="N20" s="18">
        <f t="shared" si="3"/>
        <v>16</v>
      </c>
      <c r="O20">
        <v>0</v>
      </c>
      <c r="P20" s="18">
        <f t="shared" si="4"/>
        <v>-4</v>
      </c>
      <c r="S20">
        <v>16</v>
      </c>
      <c r="T20">
        <v>1223</v>
      </c>
      <c r="U20" s="50">
        <f t="shared" si="5"/>
        <v>0</v>
      </c>
      <c r="V20" s="18">
        <f t="shared" si="6"/>
        <v>0</v>
      </c>
      <c r="W20">
        <v>4</v>
      </c>
      <c r="X20" s="50">
        <f t="shared" si="7"/>
        <v>0</v>
      </c>
      <c r="Y20">
        <v>24460</v>
      </c>
      <c r="Z20" s="18">
        <f t="shared" si="8"/>
        <v>0</v>
      </c>
    </row>
    <row r="21" spans="1:26" ht="60" x14ac:dyDescent="0.25">
      <c r="A21" s="10">
        <v>16</v>
      </c>
      <c r="B21" s="11" t="s">
        <v>49</v>
      </c>
      <c r="C21" s="12">
        <v>6</v>
      </c>
      <c r="D21" s="13">
        <v>9406.33</v>
      </c>
      <c r="E21" s="14">
        <f t="shared" si="0"/>
        <v>56437.979999999996</v>
      </c>
      <c r="F21" s="12">
        <v>1</v>
      </c>
      <c r="G21" s="15">
        <f t="shared" si="1"/>
        <v>9406.33</v>
      </c>
      <c r="H21" s="16">
        <f t="shared" si="2"/>
        <v>65844.31</v>
      </c>
      <c r="I21" s="17" t="s">
        <v>50</v>
      </c>
      <c r="J21" s="17" t="s">
        <v>51</v>
      </c>
      <c r="K21" s="17" t="s">
        <v>52</v>
      </c>
      <c r="M21">
        <v>0</v>
      </c>
      <c r="N21" s="18">
        <f t="shared" si="3"/>
        <v>6</v>
      </c>
      <c r="O21">
        <v>0</v>
      </c>
      <c r="P21" s="18">
        <f t="shared" si="4"/>
        <v>-1</v>
      </c>
      <c r="S21">
        <v>6</v>
      </c>
      <c r="T21">
        <v>9406.33</v>
      </c>
      <c r="U21" s="50">
        <f t="shared" si="5"/>
        <v>0</v>
      </c>
      <c r="V21" s="18">
        <f t="shared" si="6"/>
        <v>0</v>
      </c>
      <c r="W21">
        <v>1</v>
      </c>
      <c r="X21" s="50">
        <f t="shared" si="7"/>
        <v>0</v>
      </c>
      <c r="Y21">
        <v>65844.31</v>
      </c>
      <c r="Z21" s="18">
        <f t="shared" si="8"/>
        <v>0</v>
      </c>
    </row>
    <row r="22" spans="1:26" ht="24" x14ac:dyDescent="0.25">
      <c r="A22" s="10">
        <v>17</v>
      </c>
      <c r="B22" s="11" t="s">
        <v>53</v>
      </c>
      <c r="C22" s="12">
        <v>1</v>
      </c>
      <c r="D22" s="13">
        <v>14193.33</v>
      </c>
      <c r="E22" s="14">
        <f t="shared" si="0"/>
        <v>14193.33</v>
      </c>
      <c r="F22" s="12">
        <v>0</v>
      </c>
      <c r="G22" s="15">
        <f t="shared" si="1"/>
        <v>0</v>
      </c>
      <c r="H22" s="16">
        <f t="shared" si="2"/>
        <v>14193.33</v>
      </c>
      <c r="I22" s="17" t="s">
        <v>30</v>
      </c>
      <c r="J22" s="17" t="s">
        <v>14</v>
      </c>
      <c r="K22" s="17" t="s">
        <v>32</v>
      </c>
      <c r="M22">
        <v>0</v>
      </c>
      <c r="N22" s="18">
        <f t="shared" si="3"/>
        <v>1</v>
      </c>
      <c r="O22">
        <v>0</v>
      </c>
      <c r="P22" s="18">
        <f t="shared" si="4"/>
        <v>0</v>
      </c>
      <c r="S22">
        <v>1</v>
      </c>
      <c r="T22">
        <v>14193.33</v>
      </c>
      <c r="U22" s="50">
        <f t="shared" si="5"/>
        <v>0</v>
      </c>
      <c r="V22" s="18">
        <f t="shared" si="6"/>
        <v>0</v>
      </c>
      <c r="W22">
        <v>0</v>
      </c>
      <c r="X22" s="50">
        <f t="shared" si="7"/>
        <v>0</v>
      </c>
      <c r="Y22">
        <v>14193.33</v>
      </c>
      <c r="Z22" s="18">
        <f t="shared" si="8"/>
        <v>0</v>
      </c>
    </row>
    <row r="23" spans="1:26" ht="60" x14ac:dyDescent="0.25">
      <c r="A23" s="10">
        <v>18</v>
      </c>
      <c r="B23" s="11" t="s">
        <v>58</v>
      </c>
      <c r="C23" s="12">
        <v>1</v>
      </c>
      <c r="D23" s="13">
        <v>56015.199999999997</v>
      </c>
      <c r="E23" s="14">
        <f t="shared" si="0"/>
        <v>56015.199999999997</v>
      </c>
      <c r="F23" s="12">
        <v>0</v>
      </c>
      <c r="G23" s="15">
        <f t="shared" si="1"/>
        <v>0</v>
      </c>
      <c r="H23" s="16">
        <f t="shared" si="2"/>
        <v>56015.199999999997</v>
      </c>
      <c r="I23" s="17" t="s">
        <v>59</v>
      </c>
      <c r="J23" s="17" t="s">
        <v>60</v>
      </c>
      <c r="K23" s="17" t="s">
        <v>61</v>
      </c>
      <c r="M23">
        <v>0</v>
      </c>
      <c r="N23" s="18">
        <f t="shared" si="3"/>
        <v>1</v>
      </c>
      <c r="O23">
        <v>0</v>
      </c>
      <c r="P23" s="18">
        <f t="shared" si="4"/>
        <v>0</v>
      </c>
      <c r="S23">
        <v>1</v>
      </c>
      <c r="T23">
        <v>56015.199999999997</v>
      </c>
      <c r="U23" s="50">
        <f t="shared" si="5"/>
        <v>0</v>
      </c>
      <c r="V23" s="18">
        <f t="shared" si="6"/>
        <v>0</v>
      </c>
      <c r="W23">
        <v>0</v>
      </c>
      <c r="X23" s="50">
        <f t="shared" si="7"/>
        <v>0</v>
      </c>
      <c r="Y23">
        <v>56015.199999999997</v>
      </c>
      <c r="Z23" s="18">
        <f t="shared" si="8"/>
        <v>0</v>
      </c>
    </row>
    <row r="24" spans="1:26" ht="48" x14ac:dyDescent="0.25">
      <c r="A24" s="10">
        <v>19</v>
      </c>
      <c r="B24" s="11" t="s">
        <v>62</v>
      </c>
      <c r="C24" s="12">
        <v>1</v>
      </c>
      <c r="D24" s="13">
        <v>6573.9</v>
      </c>
      <c r="E24" s="14">
        <f t="shared" si="0"/>
        <v>6573.9</v>
      </c>
      <c r="F24" s="12">
        <v>14</v>
      </c>
      <c r="G24" s="15">
        <f t="shared" si="1"/>
        <v>92034.599999999991</v>
      </c>
      <c r="H24" s="16">
        <f t="shared" si="2"/>
        <v>98608.499999999985</v>
      </c>
      <c r="I24" s="17" t="s">
        <v>63</v>
      </c>
      <c r="J24" s="17" t="s">
        <v>64</v>
      </c>
      <c r="K24" s="17" t="s">
        <v>65</v>
      </c>
      <c r="M24">
        <v>0</v>
      </c>
      <c r="N24" s="18">
        <f t="shared" si="3"/>
        <v>1</v>
      </c>
      <c r="O24">
        <v>0</v>
      </c>
      <c r="P24" s="18">
        <f t="shared" si="4"/>
        <v>-14</v>
      </c>
      <c r="S24">
        <v>1</v>
      </c>
      <c r="T24">
        <v>6573.9</v>
      </c>
      <c r="U24" s="50">
        <f t="shared" si="5"/>
        <v>0</v>
      </c>
      <c r="V24" s="18">
        <f t="shared" si="6"/>
        <v>0</v>
      </c>
      <c r="W24">
        <v>14</v>
      </c>
      <c r="X24" s="50">
        <f t="shared" si="7"/>
        <v>0</v>
      </c>
      <c r="Y24">
        <v>98608.499999999985</v>
      </c>
      <c r="Z24" s="18">
        <f t="shared" si="8"/>
        <v>0</v>
      </c>
    </row>
    <row r="25" spans="1:26" ht="48" x14ac:dyDescent="0.25">
      <c r="A25" s="10">
        <v>20</v>
      </c>
      <c r="B25" s="11" t="s">
        <v>66</v>
      </c>
      <c r="C25" s="12">
        <v>3</v>
      </c>
      <c r="D25" s="13">
        <v>13063.13</v>
      </c>
      <c r="E25" s="14">
        <f t="shared" si="0"/>
        <v>39189.39</v>
      </c>
      <c r="F25" s="12">
        <v>2</v>
      </c>
      <c r="G25" s="15">
        <f t="shared" si="1"/>
        <v>26126.26</v>
      </c>
      <c r="H25" s="16">
        <f t="shared" si="2"/>
        <v>65315.649999999994</v>
      </c>
      <c r="I25" s="17" t="s">
        <v>63</v>
      </c>
      <c r="J25" s="17" t="s">
        <v>67</v>
      </c>
      <c r="K25" s="17" t="s">
        <v>68</v>
      </c>
      <c r="M25">
        <v>0</v>
      </c>
      <c r="N25" s="18">
        <f t="shared" si="3"/>
        <v>3</v>
      </c>
      <c r="O25">
        <v>0</v>
      </c>
      <c r="P25" s="18">
        <f t="shared" si="4"/>
        <v>-2</v>
      </c>
      <c r="S25">
        <v>3</v>
      </c>
      <c r="T25">
        <v>13063.13</v>
      </c>
      <c r="U25" s="50">
        <f t="shared" si="5"/>
        <v>0</v>
      </c>
      <c r="V25" s="18">
        <f t="shared" si="6"/>
        <v>0</v>
      </c>
      <c r="W25">
        <v>2</v>
      </c>
      <c r="X25" s="50">
        <f t="shared" si="7"/>
        <v>0</v>
      </c>
      <c r="Y25">
        <v>65315.649999999994</v>
      </c>
      <c r="Z25" s="18">
        <f t="shared" si="8"/>
        <v>0</v>
      </c>
    </row>
    <row r="26" spans="1:26" ht="48" x14ac:dyDescent="0.25">
      <c r="A26" s="10">
        <v>21</v>
      </c>
      <c r="B26" s="11" t="s">
        <v>69</v>
      </c>
      <c r="C26" s="12">
        <v>2</v>
      </c>
      <c r="D26" s="13">
        <v>18433.490000000002</v>
      </c>
      <c r="E26" s="14">
        <f t="shared" si="0"/>
        <v>36866.980000000003</v>
      </c>
      <c r="F26" s="12">
        <v>1</v>
      </c>
      <c r="G26" s="15">
        <f t="shared" si="1"/>
        <v>18433.490000000002</v>
      </c>
      <c r="H26" s="16">
        <f t="shared" si="2"/>
        <v>55300.47</v>
      </c>
      <c r="I26" s="17" t="s">
        <v>70</v>
      </c>
      <c r="J26" s="17" t="s">
        <v>71</v>
      </c>
      <c r="K26" s="17" t="s">
        <v>32</v>
      </c>
      <c r="M26">
        <v>0</v>
      </c>
      <c r="N26" s="18">
        <f t="shared" si="3"/>
        <v>2</v>
      </c>
      <c r="O26">
        <v>0</v>
      </c>
      <c r="P26" s="18">
        <f t="shared" si="4"/>
        <v>-1</v>
      </c>
      <c r="S26">
        <v>2</v>
      </c>
      <c r="T26">
        <v>18433.490000000002</v>
      </c>
      <c r="U26" s="50">
        <f t="shared" si="5"/>
        <v>0</v>
      </c>
      <c r="V26" s="18">
        <f t="shared" si="6"/>
        <v>0</v>
      </c>
      <c r="W26">
        <v>1</v>
      </c>
      <c r="X26" s="50">
        <f t="shared" si="7"/>
        <v>0</v>
      </c>
      <c r="Y26">
        <v>55300.47</v>
      </c>
      <c r="Z26" s="18">
        <f t="shared" si="8"/>
        <v>0</v>
      </c>
    </row>
    <row r="27" spans="1:26" ht="48" x14ac:dyDescent="0.25">
      <c r="A27" s="10">
        <v>22</v>
      </c>
      <c r="B27" s="11" t="s">
        <v>72</v>
      </c>
      <c r="C27" s="12">
        <v>16</v>
      </c>
      <c r="D27" s="13">
        <v>13530</v>
      </c>
      <c r="E27" s="14">
        <f t="shared" si="0"/>
        <v>216480</v>
      </c>
      <c r="F27" s="12">
        <v>4</v>
      </c>
      <c r="G27" s="15">
        <f t="shared" si="1"/>
        <v>54120</v>
      </c>
      <c r="H27" s="16">
        <f t="shared" si="2"/>
        <v>270600</v>
      </c>
      <c r="I27" s="17" t="s">
        <v>63</v>
      </c>
      <c r="J27" s="17" t="s">
        <v>73</v>
      </c>
      <c r="K27" s="17" t="s">
        <v>65</v>
      </c>
      <c r="M27">
        <v>0</v>
      </c>
      <c r="N27" s="18">
        <f t="shared" si="3"/>
        <v>16</v>
      </c>
      <c r="O27">
        <v>0</v>
      </c>
      <c r="P27" s="18">
        <f t="shared" si="4"/>
        <v>-4</v>
      </c>
      <c r="S27">
        <v>16</v>
      </c>
      <c r="T27">
        <v>13530</v>
      </c>
      <c r="U27" s="50">
        <f t="shared" si="5"/>
        <v>0</v>
      </c>
      <c r="V27" s="18">
        <f t="shared" si="6"/>
        <v>0</v>
      </c>
      <c r="W27">
        <v>4</v>
      </c>
      <c r="X27" s="50">
        <f t="shared" si="7"/>
        <v>0</v>
      </c>
      <c r="Y27">
        <v>270600</v>
      </c>
      <c r="Z27" s="18">
        <f t="shared" si="8"/>
        <v>0</v>
      </c>
    </row>
    <row r="28" spans="1:26" ht="48" x14ac:dyDescent="0.25">
      <c r="A28" s="10">
        <v>23</v>
      </c>
      <c r="B28" s="11" t="s">
        <v>72</v>
      </c>
      <c r="C28" s="12">
        <v>1</v>
      </c>
      <c r="D28" s="13">
        <v>18433.490000000002</v>
      </c>
      <c r="E28" s="14">
        <f t="shared" si="0"/>
        <v>18433.490000000002</v>
      </c>
      <c r="F28" s="12">
        <v>15</v>
      </c>
      <c r="G28" s="15">
        <f t="shared" si="1"/>
        <v>276502.35000000003</v>
      </c>
      <c r="H28" s="16">
        <f t="shared" si="2"/>
        <v>294935.84000000003</v>
      </c>
      <c r="I28" s="17" t="s">
        <v>63</v>
      </c>
      <c r="J28" s="17" t="s">
        <v>71</v>
      </c>
      <c r="K28" s="17" t="s">
        <v>65</v>
      </c>
      <c r="M28">
        <v>0</v>
      </c>
      <c r="N28" s="18">
        <f t="shared" si="3"/>
        <v>1</v>
      </c>
      <c r="O28">
        <v>0</v>
      </c>
      <c r="P28" s="18">
        <f t="shared" si="4"/>
        <v>-15</v>
      </c>
      <c r="S28">
        <v>1</v>
      </c>
      <c r="T28">
        <v>18433.490000000002</v>
      </c>
      <c r="U28" s="50">
        <f t="shared" si="5"/>
        <v>0</v>
      </c>
      <c r="V28" s="18">
        <f t="shared" si="6"/>
        <v>0</v>
      </c>
      <c r="W28">
        <v>15</v>
      </c>
      <c r="X28" s="50">
        <f t="shared" si="7"/>
        <v>0</v>
      </c>
      <c r="Y28">
        <v>294935.84000000003</v>
      </c>
      <c r="Z28" s="18">
        <f t="shared" si="8"/>
        <v>0</v>
      </c>
    </row>
    <row r="29" spans="1:26" ht="48" x14ac:dyDescent="0.25">
      <c r="A29" s="10">
        <v>24</v>
      </c>
      <c r="B29" s="11" t="s">
        <v>74</v>
      </c>
      <c r="C29" s="12">
        <v>25</v>
      </c>
      <c r="D29" s="13">
        <v>9048.4500000000007</v>
      </c>
      <c r="E29" s="14">
        <f t="shared" si="0"/>
        <v>226211.25000000003</v>
      </c>
      <c r="F29" s="12">
        <v>5</v>
      </c>
      <c r="G29" s="15">
        <f t="shared" si="1"/>
        <v>45242.25</v>
      </c>
      <c r="H29" s="16">
        <f t="shared" si="2"/>
        <v>271453.5</v>
      </c>
      <c r="I29" s="17" t="s">
        <v>63</v>
      </c>
      <c r="J29" s="17" t="s">
        <v>75</v>
      </c>
      <c r="K29" s="17" t="s">
        <v>65</v>
      </c>
      <c r="M29">
        <v>0</v>
      </c>
      <c r="N29" s="18">
        <f t="shared" si="3"/>
        <v>25</v>
      </c>
      <c r="O29">
        <v>0</v>
      </c>
      <c r="P29" s="18">
        <f t="shared" si="4"/>
        <v>-5</v>
      </c>
      <c r="S29">
        <v>25</v>
      </c>
      <c r="T29">
        <v>9048.4500000000007</v>
      </c>
      <c r="U29" s="50">
        <f t="shared" si="5"/>
        <v>0</v>
      </c>
      <c r="V29" s="18">
        <f t="shared" si="6"/>
        <v>0</v>
      </c>
      <c r="W29">
        <v>5</v>
      </c>
      <c r="X29" s="50">
        <f t="shared" si="7"/>
        <v>0</v>
      </c>
      <c r="Y29">
        <v>271453.5</v>
      </c>
      <c r="Z29" s="18">
        <f t="shared" si="8"/>
        <v>0</v>
      </c>
    </row>
    <row r="30" spans="1:26" ht="48" x14ac:dyDescent="0.25">
      <c r="A30" s="10">
        <v>25</v>
      </c>
      <c r="B30" s="11" t="s">
        <v>76</v>
      </c>
      <c r="C30" s="12">
        <v>2</v>
      </c>
      <c r="D30" s="13">
        <v>21526.5</v>
      </c>
      <c r="E30" s="14">
        <f t="shared" si="0"/>
        <v>43053</v>
      </c>
      <c r="F30" s="12">
        <v>1</v>
      </c>
      <c r="G30" s="15">
        <f t="shared" si="1"/>
        <v>21526.5</v>
      </c>
      <c r="H30" s="16">
        <f t="shared" si="2"/>
        <v>64579.5</v>
      </c>
      <c r="I30" s="17" t="s">
        <v>63</v>
      </c>
      <c r="J30" s="17" t="s">
        <v>77</v>
      </c>
      <c r="K30" s="17" t="s">
        <v>65</v>
      </c>
      <c r="M30">
        <v>0</v>
      </c>
      <c r="N30" s="18">
        <f t="shared" si="3"/>
        <v>2</v>
      </c>
      <c r="O30">
        <v>0</v>
      </c>
      <c r="P30" s="18">
        <f t="shared" si="4"/>
        <v>-1</v>
      </c>
      <c r="S30">
        <v>2</v>
      </c>
      <c r="T30">
        <v>21526.5</v>
      </c>
      <c r="U30" s="50">
        <f t="shared" si="5"/>
        <v>0</v>
      </c>
      <c r="V30" s="18">
        <f t="shared" si="6"/>
        <v>0</v>
      </c>
      <c r="W30">
        <v>1</v>
      </c>
      <c r="X30" s="50">
        <f t="shared" si="7"/>
        <v>0</v>
      </c>
      <c r="Y30">
        <v>64579.5</v>
      </c>
      <c r="Z30" s="18">
        <f t="shared" si="8"/>
        <v>0</v>
      </c>
    </row>
    <row r="31" spans="1:26" ht="48" x14ac:dyDescent="0.25">
      <c r="A31" s="10">
        <v>26</v>
      </c>
      <c r="B31" s="11" t="s">
        <v>78</v>
      </c>
      <c r="C31" s="12">
        <v>11</v>
      </c>
      <c r="D31" s="13">
        <v>10208.5</v>
      </c>
      <c r="E31" s="14">
        <f t="shared" si="0"/>
        <v>112293.5</v>
      </c>
      <c r="F31" s="12">
        <v>0</v>
      </c>
      <c r="G31" s="15">
        <f t="shared" si="1"/>
        <v>0</v>
      </c>
      <c r="H31" s="16">
        <f t="shared" si="2"/>
        <v>112293.5</v>
      </c>
      <c r="I31" s="17" t="s">
        <v>79</v>
      </c>
      <c r="J31" s="17" t="s">
        <v>80</v>
      </c>
      <c r="K31" s="17" t="s">
        <v>81</v>
      </c>
      <c r="M31">
        <v>0</v>
      </c>
      <c r="N31" s="18">
        <f t="shared" si="3"/>
        <v>11</v>
      </c>
      <c r="O31">
        <v>0</v>
      </c>
      <c r="P31" s="18">
        <f t="shared" si="4"/>
        <v>0</v>
      </c>
      <c r="S31">
        <v>11</v>
      </c>
      <c r="T31">
        <v>10208.5</v>
      </c>
      <c r="U31" s="50">
        <f t="shared" si="5"/>
        <v>0</v>
      </c>
      <c r="V31" s="18">
        <f t="shared" si="6"/>
        <v>0</v>
      </c>
      <c r="W31">
        <v>0</v>
      </c>
      <c r="X31" s="50">
        <f t="shared" si="7"/>
        <v>0</v>
      </c>
      <c r="Y31">
        <v>112293.5</v>
      </c>
      <c r="Z31" s="18">
        <f t="shared" si="8"/>
        <v>0</v>
      </c>
    </row>
    <row r="32" spans="1:26" ht="48" x14ac:dyDescent="0.25">
      <c r="A32" s="10">
        <v>27</v>
      </c>
      <c r="B32" s="11" t="s">
        <v>82</v>
      </c>
      <c r="C32" s="12">
        <v>43</v>
      </c>
      <c r="D32" s="13">
        <v>6170.74</v>
      </c>
      <c r="E32" s="14">
        <f t="shared" si="0"/>
        <v>265341.82</v>
      </c>
      <c r="F32" s="12">
        <v>7</v>
      </c>
      <c r="G32" s="15">
        <f t="shared" si="1"/>
        <v>43195.18</v>
      </c>
      <c r="H32" s="16">
        <f t="shared" si="2"/>
        <v>308537</v>
      </c>
      <c r="I32" s="17" t="s">
        <v>83</v>
      </c>
      <c r="J32" s="17" t="s">
        <v>84</v>
      </c>
      <c r="K32" s="17" t="s">
        <v>81</v>
      </c>
      <c r="M32">
        <v>0</v>
      </c>
      <c r="N32" s="18">
        <f t="shared" si="3"/>
        <v>43</v>
      </c>
      <c r="O32">
        <v>0</v>
      </c>
      <c r="P32" s="18">
        <f t="shared" si="4"/>
        <v>-7</v>
      </c>
      <c r="S32">
        <v>43</v>
      </c>
      <c r="T32">
        <v>6170.74</v>
      </c>
      <c r="U32" s="50">
        <f t="shared" si="5"/>
        <v>0</v>
      </c>
      <c r="V32" s="18">
        <f t="shared" si="6"/>
        <v>0</v>
      </c>
      <c r="W32">
        <v>7</v>
      </c>
      <c r="X32" s="50">
        <f t="shared" si="7"/>
        <v>0</v>
      </c>
      <c r="Y32">
        <v>308537</v>
      </c>
      <c r="Z32" s="18">
        <f t="shared" si="8"/>
        <v>0</v>
      </c>
    </row>
    <row r="33" spans="1:26" ht="48" x14ac:dyDescent="0.25">
      <c r="A33" s="10">
        <v>28</v>
      </c>
      <c r="B33" s="11" t="s">
        <v>85</v>
      </c>
      <c r="C33" s="12">
        <v>4</v>
      </c>
      <c r="D33" s="13">
        <v>41898</v>
      </c>
      <c r="E33" s="14">
        <f t="shared" si="0"/>
        <v>167592</v>
      </c>
      <c r="F33" s="12">
        <v>6</v>
      </c>
      <c r="G33" s="15">
        <f t="shared" si="1"/>
        <v>251388</v>
      </c>
      <c r="H33" s="16">
        <f t="shared" si="2"/>
        <v>418980</v>
      </c>
      <c r="I33" s="17" t="s">
        <v>86</v>
      </c>
      <c r="J33" s="17" t="s">
        <v>87</v>
      </c>
      <c r="K33" s="17" t="s">
        <v>81</v>
      </c>
      <c r="M33">
        <v>0</v>
      </c>
      <c r="N33" s="18">
        <f t="shared" si="3"/>
        <v>4</v>
      </c>
      <c r="O33">
        <v>0</v>
      </c>
      <c r="P33" s="18">
        <f t="shared" si="4"/>
        <v>-6</v>
      </c>
      <c r="S33">
        <v>4</v>
      </c>
      <c r="T33">
        <v>41898</v>
      </c>
      <c r="U33" s="50">
        <f t="shared" si="5"/>
        <v>0</v>
      </c>
      <c r="V33" s="18">
        <f t="shared" si="6"/>
        <v>0</v>
      </c>
      <c r="W33">
        <v>6</v>
      </c>
      <c r="X33" s="50">
        <f t="shared" si="7"/>
        <v>0</v>
      </c>
      <c r="Y33">
        <v>418980</v>
      </c>
      <c r="Z33" s="18">
        <f t="shared" si="8"/>
        <v>0</v>
      </c>
    </row>
    <row r="34" spans="1:26" ht="48" x14ac:dyDescent="0.25">
      <c r="A34" s="10">
        <v>29</v>
      </c>
      <c r="B34" s="11" t="s">
        <v>88</v>
      </c>
      <c r="C34" s="12">
        <v>4</v>
      </c>
      <c r="D34" s="13">
        <v>57746.67</v>
      </c>
      <c r="E34" s="14">
        <f t="shared" si="0"/>
        <v>230986.68</v>
      </c>
      <c r="F34" s="12">
        <v>6</v>
      </c>
      <c r="G34" s="15">
        <f t="shared" si="1"/>
        <v>346480.02</v>
      </c>
      <c r="H34" s="16">
        <f t="shared" si="2"/>
        <v>577466.69999999995</v>
      </c>
      <c r="I34" s="17" t="s">
        <v>86</v>
      </c>
      <c r="J34" s="17" t="s">
        <v>89</v>
      </c>
      <c r="K34" s="17" t="s">
        <v>90</v>
      </c>
      <c r="M34">
        <v>0</v>
      </c>
      <c r="N34" s="18">
        <f t="shared" si="3"/>
        <v>4</v>
      </c>
      <c r="O34">
        <v>0</v>
      </c>
      <c r="P34" s="18">
        <f t="shared" si="4"/>
        <v>-6</v>
      </c>
      <c r="S34">
        <v>4</v>
      </c>
      <c r="T34">
        <v>57746.67</v>
      </c>
      <c r="U34" s="50">
        <f t="shared" si="5"/>
        <v>0</v>
      </c>
      <c r="V34" s="18">
        <f t="shared" si="6"/>
        <v>0</v>
      </c>
      <c r="W34">
        <v>6</v>
      </c>
      <c r="X34" s="50">
        <f t="shared" si="7"/>
        <v>0</v>
      </c>
      <c r="Y34">
        <v>577466.69999999995</v>
      </c>
      <c r="Z34" s="18">
        <f t="shared" si="8"/>
        <v>0</v>
      </c>
    </row>
    <row r="35" spans="1:26" ht="60" x14ac:dyDescent="0.25">
      <c r="A35" s="10">
        <v>30</v>
      </c>
      <c r="B35" s="11" t="s">
        <v>91</v>
      </c>
      <c r="C35" s="12">
        <v>4</v>
      </c>
      <c r="D35" s="13">
        <v>2467.33</v>
      </c>
      <c r="E35" s="14">
        <f t="shared" si="0"/>
        <v>9869.32</v>
      </c>
      <c r="F35" s="12">
        <v>6</v>
      </c>
      <c r="G35" s="15">
        <f t="shared" si="1"/>
        <v>14803.98</v>
      </c>
      <c r="H35" s="16">
        <f t="shared" si="2"/>
        <v>24673.3</v>
      </c>
      <c r="I35" s="17" t="s">
        <v>86</v>
      </c>
      <c r="J35" s="17" t="s">
        <v>92</v>
      </c>
      <c r="K35" s="17" t="s">
        <v>90</v>
      </c>
      <c r="M35">
        <v>0</v>
      </c>
      <c r="N35" s="18">
        <f t="shared" si="3"/>
        <v>4</v>
      </c>
      <c r="O35">
        <v>0</v>
      </c>
      <c r="P35" s="18">
        <f t="shared" si="4"/>
        <v>-6</v>
      </c>
      <c r="S35">
        <v>4</v>
      </c>
      <c r="T35">
        <v>2467.33</v>
      </c>
      <c r="U35" s="50">
        <f t="shared" si="5"/>
        <v>0</v>
      </c>
      <c r="V35" s="18">
        <f t="shared" si="6"/>
        <v>0</v>
      </c>
      <c r="W35">
        <v>6</v>
      </c>
      <c r="X35" s="50">
        <f t="shared" si="7"/>
        <v>0</v>
      </c>
      <c r="Y35">
        <v>24673.3</v>
      </c>
      <c r="Z35" s="18">
        <f t="shared" si="8"/>
        <v>0</v>
      </c>
    </row>
    <row r="36" spans="1:26" ht="48" x14ac:dyDescent="0.25">
      <c r="A36" s="10">
        <v>31</v>
      </c>
      <c r="B36" s="11" t="s">
        <v>93</v>
      </c>
      <c r="C36" s="12">
        <v>11</v>
      </c>
      <c r="D36" s="13">
        <v>106382.08</v>
      </c>
      <c r="E36" s="14">
        <f t="shared" si="0"/>
        <v>1170202.8800000001</v>
      </c>
      <c r="F36" s="12">
        <v>3</v>
      </c>
      <c r="G36" s="15">
        <f t="shared" si="1"/>
        <v>319146.23999999999</v>
      </c>
      <c r="H36" s="16">
        <f t="shared" si="2"/>
        <v>1489349.12</v>
      </c>
      <c r="I36" s="17" t="s">
        <v>94</v>
      </c>
      <c r="J36" s="17" t="s">
        <v>95</v>
      </c>
      <c r="K36" s="17" t="s">
        <v>90</v>
      </c>
      <c r="M36">
        <v>0</v>
      </c>
      <c r="N36" s="18">
        <f t="shared" si="3"/>
        <v>11</v>
      </c>
      <c r="O36">
        <v>0</v>
      </c>
      <c r="P36" s="18">
        <f t="shared" si="4"/>
        <v>-3</v>
      </c>
      <c r="S36">
        <v>11</v>
      </c>
      <c r="T36">
        <v>106382.08</v>
      </c>
      <c r="U36" s="50">
        <f t="shared" si="5"/>
        <v>0</v>
      </c>
      <c r="V36" s="18">
        <f t="shared" si="6"/>
        <v>0</v>
      </c>
      <c r="W36">
        <v>3</v>
      </c>
      <c r="X36" s="50">
        <f t="shared" si="7"/>
        <v>0</v>
      </c>
      <c r="Y36">
        <v>1489349.12</v>
      </c>
      <c r="Z36" s="18">
        <f t="shared" si="8"/>
        <v>0</v>
      </c>
    </row>
    <row r="37" spans="1:26" ht="60" x14ac:dyDescent="0.25">
      <c r="A37" s="10">
        <v>32</v>
      </c>
      <c r="B37" s="11" t="s">
        <v>96</v>
      </c>
      <c r="C37" s="12">
        <v>10</v>
      </c>
      <c r="D37" s="13">
        <v>225823</v>
      </c>
      <c r="E37" s="14">
        <f t="shared" si="0"/>
        <v>2258230</v>
      </c>
      <c r="F37" s="12">
        <v>4</v>
      </c>
      <c r="G37" s="15">
        <f t="shared" si="1"/>
        <v>903292</v>
      </c>
      <c r="H37" s="16">
        <f t="shared" si="2"/>
        <v>3161522</v>
      </c>
      <c r="I37" s="17" t="s">
        <v>97</v>
      </c>
      <c r="J37" s="17" t="s">
        <v>98</v>
      </c>
      <c r="K37" s="17" t="s">
        <v>90</v>
      </c>
      <c r="M37">
        <v>0</v>
      </c>
      <c r="N37" s="18">
        <f t="shared" si="3"/>
        <v>10</v>
      </c>
      <c r="O37">
        <v>0</v>
      </c>
      <c r="P37" s="18">
        <f t="shared" si="4"/>
        <v>-4</v>
      </c>
      <c r="S37">
        <v>10</v>
      </c>
      <c r="T37">
        <v>225823</v>
      </c>
      <c r="U37" s="50">
        <f t="shared" si="5"/>
        <v>0</v>
      </c>
      <c r="V37" s="18">
        <f t="shared" si="6"/>
        <v>0</v>
      </c>
      <c r="W37">
        <v>4</v>
      </c>
      <c r="X37" s="50">
        <f t="shared" si="7"/>
        <v>0</v>
      </c>
      <c r="Y37">
        <v>3161522</v>
      </c>
      <c r="Z37" s="18">
        <f t="shared" si="8"/>
        <v>0</v>
      </c>
    </row>
    <row r="38" spans="1:26" ht="48" x14ac:dyDescent="0.25">
      <c r="A38" s="10">
        <v>33</v>
      </c>
      <c r="B38" s="11" t="s">
        <v>99</v>
      </c>
      <c r="C38" s="12">
        <v>2</v>
      </c>
      <c r="D38" s="13">
        <v>375551.7</v>
      </c>
      <c r="E38" s="14">
        <f t="shared" si="0"/>
        <v>751103.4</v>
      </c>
      <c r="F38" s="12">
        <v>1</v>
      </c>
      <c r="G38" s="15">
        <f t="shared" si="1"/>
        <v>375551.7</v>
      </c>
      <c r="H38" s="16">
        <f t="shared" si="2"/>
        <v>1126655.1000000001</v>
      </c>
      <c r="I38" s="17" t="s">
        <v>94</v>
      </c>
      <c r="J38" s="17" t="s">
        <v>100</v>
      </c>
      <c r="K38" s="17" t="s">
        <v>90</v>
      </c>
      <c r="M38">
        <v>0</v>
      </c>
      <c r="N38" s="18">
        <f t="shared" si="3"/>
        <v>2</v>
      </c>
      <c r="O38">
        <v>0</v>
      </c>
      <c r="P38" s="18">
        <f t="shared" si="4"/>
        <v>-1</v>
      </c>
      <c r="S38">
        <v>2</v>
      </c>
      <c r="T38">
        <v>375551.7</v>
      </c>
      <c r="U38" s="50">
        <f t="shared" si="5"/>
        <v>0</v>
      </c>
      <c r="V38" s="18">
        <f t="shared" si="6"/>
        <v>0</v>
      </c>
      <c r="W38">
        <v>1</v>
      </c>
      <c r="X38" s="50">
        <f t="shared" si="7"/>
        <v>0</v>
      </c>
      <c r="Y38">
        <v>1126655.1000000001</v>
      </c>
      <c r="Z38" s="18">
        <f t="shared" si="8"/>
        <v>0</v>
      </c>
    </row>
    <row r="39" spans="1:26" ht="48" x14ac:dyDescent="0.25">
      <c r="A39" s="10">
        <v>34</v>
      </c>
      <c r="B39" s="11" t="s">
        <v>101</v>
      </c>
      <c r="C39" s="12">
        <v>21</v>
      </c>
      <c r="D39" s="13">
        <v>24102.59</v>
      </c>
      <c r="E39" s="14">
        <f t="shared" si="0"/>
        <v>506154.39</v>
      </c>
      <c r="F39" s="49">
        <f>4+15</f>
        <v>19</v>
      </c>
      <c r="G39" s="15">
        <f t="shared" si="1"/>
        <v>457949.21</v>
      </c>
      <c r="H39" s="16">
        <f t="shared" si="2"/>
        <v>964103.60000000009</v>
      </c>
      <c r="I39" s="17" t="s">
        <v>94</v>
      </c>
      <c r="J39" s="17" t="s">
        <v>102</v>
      </c>
      <c r="K39" s="17" t="s">
        <v>90</v>
      </c>
      <c r="M39">
        <v>0</v>
      </c>
      <c r="N39" s="18">
        <f t="shared" si="3"/>
        <v>21</v>
      </c>
      <c r="O39">
        <v>0</v>
      </c>
      <c r="P39" s="18">
        <f t="shared" si="4"/>
        <v>-19</v>
      </c>
      <c r="S39">
        <v>21</v>
      </c>
      <c r="T39">
        <v>24102.59</v>
      </c>
      <c r="U39" s="50">
        <f t="shared" si="5"/>
        <v>0</v>
      </c>
      <c r="V39" s="18">
        <f t="shared" si="6"/>
        <v>0</v>
      </c>
      <c r="W39">
        <v>4</v>
      </c>
      <c r="X39" s="50">
        <f t="shared" si="7"/>
        <v>-15</v>
      </c>
      <c r="Y39">
        <v>602564.75</v>
      </c>
      <c r="Z39" s="18">
        <f t="shared" si="8"/>
        <v>-361538.85000000009</v>
      </c>
    </row>
    <row r="40" spans="1:26" ht="48" x14ac:dyDescent="0.25">
      <c r="A40" s="10">
        <v>35</v>
      </c>
      <c r="B40" s="11" t="s">
        <v>103</v>
      </c>
      <c r="C40" s="12">
        <v>21</v>
      </c>
      <c r="D40" s="13">
        <v>115832.74</v>
      </c>
      <c r="E40" s="14">
        <f t="shared" si="0"/>
        <v>2432487.54</v>
      </c>
      <c r="F40" s="49">
        <f t="shared" ref="F40:F42" si="9">4+15</f>
        <v>19</v>
      </c>
      <c r="G40" s="15">
        <f t="shared" si="1"/>
        <v>2200822.06</v>
      </c>
      <c r="H40" s="16">
        <f t="shared" si="2"/>
        <v>4633309.5999999996</v>
      </c>
      <c r="I40" s="17" t="s">
        <v>94</v>
      </c>
      <c r="J40" s="17" t="s">
        <v>104</v>
      </c>
      <c r="K40" s="17" t="s">
        <v>90</v>
      </c>
      <c r="M40">
        <v>0</v>
      </c>
      <c r="N40" s="18">
        <f t="shared" si="3"/>
        <v>21</v>
      </c>
      <c r="O40">
        <v>0</v>
      </c>
      <c r="P40" s="18">
        <f t="shared" si="4"/>
        <v>-19</v>
      </c>
      <c r="S40">
        <v>21</v>
      </c>
      <c r="T40">
        <v>115832.74</v>
      </c>
      <c r="U40" s="50">
        <f t="shared" si="5"/>
        <v>0</v>
      </c>
      <c r="V40" s="18">
        <f t="shared" si="6"/>
        <v>0</v>
      </c>
      <c r="W40">
        <v>4</v>
      </c>
      <c r="X40" s="50">
        <f t="shared" si="7"/>
        <v>-15</v>
      </c>
      <c r="Y40">
        <v>2895818.5</v>
      </c>
      <c r="Z40" s="18">
        <f t="shared" si="8"/>
        <v>-1737491.0999999996</v>
      </c>
    </row>
    <row r="41" spans="1:26" ht="48" x14ac:dyDescent="0.25">
      <c r="A41" s="10">
        <v>36</v>
      </c>
      <c r="B41" s="11" t="s">
        <v>105</v>
      </c>
      <c r="C41" s="12">
        <v>21</v>
      </c>
      <c r="D41" s="13">
        <v>1056.04</v>
      </c>
      <c r="E41" s="14">
        <f t="shared" si="0"/>
        <v>22176.84</v>
      </c>
      <c r="F41" s="49">
        <f t="shared" si="9"/>
        <v>19</v>
      </c>
      <c r="G41" s="15">
        <f t="shared" si="1"/>
        <v>20064.759999999998</v>
      </c>
      <c r="H41" s="16">
        <f t="shared" si="2"/>
        <v>42241.599999999999</v>
      </c>
      <c r="I41" s="17" t="s">
        <v>94</v>
      </c>
      <c r="J41" s="17" t="s">
        <v>106</v>
      </c>
      <c r="K41" s="17" t="s">
        <v>90</v>
      </c>
      <c r="M41">
        <v>0</v>
      </c>
      <c r="N41" s="18">
        <f t="shared" si="3"/>
        <v>21</v>
      </c>
      <c r="O41">
        <v>0</v>
      </c>
      <c r="P41" s="18">
        <f t="shared" si="4"/>
        <v>-19</v>
      </c>
      <c r="S41">
        <v>21</v>
      </c>
      <c r="T41">
        <v>1056.04</v>
      </c>
      <c r="U41" s="50">
        <f t="shared" si="5"/>
        <v>0</v>
      </c>
      <c r="V41" s="18">
        <f t="shared" si="6"/>
        <v>0</v>
      </c>
      <c r="W41">
        <v>4</v>
      </c>
      <c r="X41" s="50">
        <f t="shared" si="7"/>
        <v>-15</v>
      </c>
      <c r="Y41">
        <v>26401</v>
      </c>
      <c r="Z41" s="18">
        <f t="shared" si="8"/>
        <v>-15840.599999999999</v>
      </c>
    </row>
    <row r="42" spans="1:26" ht="48" x14ac:dyDescent="0.25">
      <c r="A42" s="10">
        <v>37</v>
      </c>
      <c r="B42" s="11" t="s">
        <v>107</v>
      </c>
      <c r="C42" s="12">
        <v>21</v>
      </c>
      <c r="D42" s="13">
        <v>2077.52</v>
      </c>
      <c r="E42" s="14">
        <f t="shared" si="0"/>
        <v>43627.92</v>
      </c>
      <c r="F42" s="49">
        <f t="shared" si="9"/>
        <v>19</v>
      </c>
      <c r="G42" s="15">
        <f t="shared" si="1"/>
        <v>39472.879999999997</v>
      </c>
      <c r="H42" s="16">
        <f t="shared" si="2"/>
        <v>83100.799999999988</v>
      </c>
      <c r="I42" s="17" t="s">
        <v>94</v>
      </c>
      <c r="J42" s="17" t="s">
        <v>108</v>
      </c>
      <c r="K42" s="17" t="s">
        <v>90</v>
      </c>
      <c r="M42">
        <v>0</v>
      </c>
      <c r="N42" s="18">
        <f t="shared" si="3"/>
        <v>21</v>
      </c>
      <c r="O42">
        <v>0</v>
      </c>
      <c r="P42" s="18">
        <f t="shared" si="4"/>
        <v>-19</v>
      </c>
      <c r="S42">
        <v>21</v>
      </c>
      <c r="T42">
        <v>2077.52</v>
      </c>
      <c r="U42" s="50">
        <f t="shared" si="5"/>
        <v>0</v>
      </c>
      <c r="V42" s="18">
        <f t="shared" si="6"/>
        <v>0</v>
      </c>
      <c r="W42">
        <v>4</v>
      </c>
      <c r="X42" s="50">
        <f t="shared" si="7"/>
        <v>-15</v>
      </c>
      <c r="Y42">
        <v>51938</v>
      </c>
      <c r="Z42" s="18">
        <f t="shared" si="8"/>
        <v>-31162.799999999988</v>
      </c>
    </row>
    <row r="43" spans="1:26" ht="24" x14ac:dyDescent="0.25">
      <c r="A43" s="10">
        <v>38</v>
      </c>
      <c r="B43" s="11" t="s">
        <v>109</v>
      </c>
      <c r="C43" s="12">
        <v>2</v>
      </c>
      <c r="D43" s="13">
        <v>2635033.33</v>
      </c>
      <c r="E43" s="14">
        <f t="shared" si="0"/>
        <v>5270066.66</v>
      </c>
      <c r="F43" s="12">
        <v>0</v>
      </c>
      <c r="G43" s="15">
        <f t="shared" si="1"/>
        <v>0</v>
      </c>
      <c r="H43" s="16">
        <f t="shared" si="2"/>
        <v>5270066.66</v>
      </c>
      <c r="I43" s="17" t="s">
        <v>110</v>
      </c>
      <c r="J43" s="17" t="s">
        <v>14</v>
      </c>
      <c r="K43" s="17" t="s">
        <v>111</v>
      </c>
      <c r="M43">
        <v>0</v>
      </c>
      <c r="N43" s="18">
        <f t="shared" si="3"/>
        <v>2</v>
      </c>
      <c r="O43">
        <v>0</v>
      </c>
      <c r="P43" s="18">
        <f t="shared" si="4"/>
        <v>0</v>
      </c>
      <c r="S43">
        <v>2</v>
      </c>
      <c r="T43">
        <v>2635033.33</v>
      </c>
      <c r="U43" s="50">
        <f t="shared" si="5"/>
        <v>0</v>
      </c>
      <c r="V43" s="18">
        <f t="shared" si="6"/>
        <v>0</v>
      </c>
      <c r="W43">
        <v>0</v>
      </c>
      <c r="X43" s="50">
        <f t="shared" si="7"/>
        <v>0</v>
      </c>
      <c r="Y43">
        <v>5270066.66</v>
      </c>
      <c r="Z43" s="18">
        <f t="shared" si="8"/>
        <v>0</v>
      </c>
    </row>
    <row r="44" spans="1:26" ht="24" x14ac:dyDescent="0.25">
      <c r="A44" s="10">
        <v>39</v>
      </c>
      <c r="B44" s="11" t="s">
        <v>112</v>
      </c>
      <c r="C44" s="12">
        <v>2</v>
      </c>
      <c r="D44" s="13">
        <v>72081.67</v>
      </c>
      <c r="E44" s="14">
        <f t="shared" si="0"/>
        <v>144163.34</v>
      </c>
      <c r="F44" s="12">
        <v>1</v>
      </c>
      <c r="G44" s="15">
        <f t="shared" si="1"/>
        <v>72081.67</v>
      </c>
      <c r="H44" s="16">
        <f t="shared" si="2"/>
        <v>216245.01</v>
      </c>
      <c r="I44" s="17" t="s">
        <v>110</v>
      </c>
      <c r="J44" s="17" t="s">
        <v>14</v>
      </c>
      <c r="K44" s="17" t="s">
        <v>111</v>
      </c>
      <c r="M44">
        <v>0</v>
      </c>
      <c r="N44" s="18">
        <f t="shared" si="3"/>
        <v>2</v>
      </c>
      <c r="O44">
        <v>0</v>
      </c>
      <c r="P44" s="18">
        <f t="shared" si="4"/>
        <v>-1</v>
      </c>
      <c r="S44">
        <v>2</v>
      </c>
      <c r="T44">
        <v>72081.67</v>
      </c>
      <c r="U44" s="50">
        <f t="shared" si="5"/>
        <v>0</v>
      </c>
      <c r="V44" s="18">
        <f t="shared" si="6"/>
        <v>0</v>
      </c>
      <c r="W44">
        <v>1</v>
      </c>
      <c r="X44" s="50">
        <f t="shared" si="7"/>
        <v>0</v>
      </c>
      <c r="Y44">
        <v>216245.01</v>
      </c>
      <c r="Z44" s="18">
        <f t="shared" si="8"/>
        <v>0</v>
      </c>
    </row>
    <row r="45" spans="1:26" ht="24" x14ac:dyDescent="0.25">
      <c r="A45" s="10">
        <v>40</v>
      </c>
      <c r="B45" s="11" t="s">
        <v>113</v>
      </c>
      <c r="C45" s="12">
        <v>1</v>
      </c>
      <c r="D45" s="13">
        <v>89411.67</v>
      </c>
      <c r="E45" s="14">
        <f t="shared" si="0"/>
        <v>89411.67</v>
      </c>
      <c r="F45" s="12">
        <v>0</v>
      </c>
      <c r="G45" s="15">
        <f t="shared" si="1"/>
        <v>0</v>
      </c>
      <c r="H45" s="16">
        <f t="shared" si="2"/>
        <v>89411.67</v>
      </c>
      <c r="I45" s="17" t="s">
        <v>114</v>
      </c>
      <c r="J45" s="17" t="s">
        <v>14</v>
      </c>
      <c r="K45" s="17" t="s">
        <v>111</v>
      </c>
      <c r="M45">
        <v>0</v>
      </c>
      <c r="N45" s="18">
        <f t="shared" si="3"/>
        <v>1</v>
      </c>
      <c r="O45">
        <v>0</v>
      </c>
      <c r="P45" s="18">
        <f t="shared" si="4"/>
        <v>0</v>
      </c>
      <c r="S45">
        <v>1</v>
      </c>
      <c r="T45">
        <v>89411.67</v>
      </c>
      <c r="U45" s="50">
        <f t="shared" si="5"/>
        <v>0</v>
      </c>
      <c r="V45" s="18">
        <f t="shared" si="6"/>
        <v>0</v>
      </c>
      <c r="W45">
        <v>0</v>
      </c>
      <c r="X45" s="50">
        <f t="shared" si="7"/>
        <v>0</v>
      </c>
      <c r="Y45">
        <v>89411.67</v>
      </c>
      <c r="Z45" s="18">
        <f t="shared" si="8"/>
        <v>0</v>
      </c>
    </row>
    <row r="46" spans="1:26" ht="60" x14ac:dyDescent="0.25">
      <c r="A46" s="10">
        <v>41</v>
      </c>
      <c r="B46" s="11" t="s">
        <v>115</v>
      </c>
      <c r="C46" s="12">
        <v>4</v>
      </c>
      <c r="D46" s="13">
        <v>1315</v>
      </c>
      <c r="E46" s="14">
        <f t="shared" si="0"/>
        <v>5260</v>
      </c>
      <c r="F46" s="12">
        <v>2</v>
      </c>
      <c r="G46" s="15">
        <f t="shared" si="1"/>
        <v>2630</v>
      </c>
      <c r="H46" s="16">
        <f t="shared" si="2"/>
        <v>7890</v>
      </c>
      <c r="I46" s="17" t="s">
        <v>116</v>
      </c>
      <c r="J46" s="17" t="s">
        <v>117</v>
      </c>
      <c r="K46" s="17" t="s">
        <v>118</v>
      </c>
      <c r="M46">
        <v>0</v>
      </c>
      <c r="N46" s="18">
        <f t="shared" si="3"/>
        <v>4</v>
      </c>
      <c r="O46">
        <v>0</v>
      </c>
      <c r="P46" s="18">
        <f t="shared" si="4"/>
        <v>-2</v>
      </c>
      <c r="S46">
        <v>4</v>
      </c>
      <c r="T46">
        <v>1315</v>
      </c>
      <c r="U46" s="50">
        <f t="shared" si="5"/>
        <v>0</v>
      </c>
      <c r="V46" s="18">
        <f t="shared" si="6"/>
        <v>0</v>
      </c>
      <c r="W46">
        <v>2</v>
      </c>
      <c r="X46" s="50">
        <f t="shared" si="7"/>
        <v>0</v>
      </c>
      <c r="Y46">
        <v>7890</v>
      </c>
      <c r="Z46" s="18">
        <f t="shared" si="8"/>
        <v>0</v>
      </c>
    </row>
    <row r="47" spans="1:26" ht="60" x14ac:dyDescent="0.25">
      <c r="A47" s="10">
        <v>42</v>
      </c>
      <c r="B47" s="11" t="s">
        <v>119</v>
      </c>
      <c r="C47" s="12">
        <v>5</v>
      </c>
      <c r="D47" s="13">
        <v>7434.08</v>
      </c>
      <c r="E47" s="14">
        <f t="shared" si="0"/>
        <v>37170.400000000001</v>
      </c>
      <c r="F47" s="12">
        <v>1</v>
      </c>
      <c r="G47" s="15">
        <f t="shared" si="1"/>
        <v>7434.08</v>
      </c>
      <c r="H47" s="16">
        <f t="shared" si="2"/>
        <v>44604.480000000003</v>
      </c>
      <c r="I47" s="17" t="s">
        <v>116</v>
      </c>
      <c r="J47" s="17" t="s">
        <v>120</v>
      </c>
      <c r="K47" s="17" t="s">
        <v>121</v>
      </c>
      <c r="M47">
        <v>0</v>
      </c>
      <c r="N47" s="18">
        <f t="shared" si="3"/>
        <v>5</v>
      </c>
      <c r="O47">
        <v>0</v>
      </c>
      <c r="P47" s="18">
        <f t="shared" si="4"/>
        <v>-1</v>
      </c>
      <c r="S47">
        <v>5</v>
      </c>
      <c r="T47">
        <v>7434.08</v>
      </c>
      <c r="U47" s="50">
        <f t="shared" si="5"/>
        <v>0</v>
      </c>
      <c r="V47" s="18">
        <f t="shared" si="6"/>
        <v>0</v>
      </c>
      <c r="W47">
        <v>1</v>
      </c>
      <c r="X47" s="50">
        <f t="shared" si="7"/>
        <v>0</v>
      </c>
      <c r="Y47">
        <v>44604.480000000003</v>
      </c>
      <c r="Z47" s="18">
        <f t="shared" si="8"/>
        <v>0</v>
      </c>
    </row>
    <row r="48" spans="1:26" ht="60" x14ac:dyDescent="0.25">
      <c r="A48" s="10">
        <v>43</v>
      </c>
      <c r="B48" s="11" t="s">
        <v>122</v>
      </c>
      <c r="C48" s="12">
        <v>2</v>
      </c>
      <c r="D48" s="13">
        <v>14839.97</v>
      </c>
      <c r="E48" s="14">
        <f t="shared" si="0"/>
        <v>29679.94</v>
      </c>
      <c r="F48" s="12">
        <v>1</v>
      </c>
      <c r="G48" s="15">
        <f t="shared" si="1"/>
        <v>14839.97</v>
      </c>
      <c r="H48" s="16">
        <f t="shared" si="2"/>
        <v>44519.909999999996</v>
      </c>
      <c r="I48" s="17" t="s">
        <v>116</v>
      </c>
      <c r="J48" s="17" t="s">
        <v>123</v>
      </c>
      <c r="K48" s="17" t="s">
        <v>124</v>
      </c>
      <c r="M48">
        <v>0</v>
      </c>
      <c r="N48" s="18">
        <f t="shared" si="3"/>
        <v>2</v>
      </c>
      <c r="O48">
        <v>0</v>
      </c>
      <c r="P48" s="18">
        <f t="shared" si="4"/>
        <v>-1</v>
      </c>
      <c r="S48">
        <v>2</v>
      </c>
      <c r="T48">
        <v>14839.97</v>
      </c>
      <c r="U48" s="50">
        <f t="shared" si="5"/>
        <v>0</v>
      </c>
      <c r="V48" s="18">
        <f t="shared" si="6"/>
        <v>0</v>
      </c>
      <c r="W48">
        <v>1</v>
      </c>
      <c r="X48" s="50">
        <f t="shared" si="7"/>
        <v>0</v>
      </c>
      <c r="Y48">
        <v>44519.909999999996</v>
      </c>
      <c r="Z48" s="18">
        <f t="shared" si="8"/>
        <v>0</v>
      </c>
    </row>
    <row r="49" spans="1:26" ht="60" x14ac:dyDescent="0.25">
      <c r="A49" s="10">
        <v>44</v>
      </c>
      <c r="B49" s="11" t="s">
        <v>125</v>
      </c>
      <c r="C49" s="12">
        <v>2</v>
      </c>
      <c r="D49" s="13">
        <v>26510.65</v>
      </c>
      <c r="E49" s="14">
        <f t="shared" si="0"/>
        <v>53021.3</v>
      </c>
      <c r="F49" s="12">
        <v>1</v>
      </c>
      <c r="G49" s="15">
        <f t="shared" si="1"/>
        <v>26510.65</v>
      </c>
      <c r="H49" s="16">
        <f t="shared" si="2"/>
        <v>79531.950000000012</v>
      </c>
      <c r="I49" s="17" t="s">
        <v>116</v>
      </c>
      <c r="J49" s="17" t="s">
        <v>126</v>
      </c>
      <c r="K49" s="17" t="s">
        <v>127</v>
      </c>
      <c r="M49">
        <v>0</v>
      </c>
      <c r="N49" s="18">
        <f t="shared" si="3"/>
        <v>2</v>
      </c>
      <c r="O49">
        <v>0</v>
      </c>
      <c r="P49" s="18">
        <f t="shared" si="4"/>
        <v>-1</v>
      </c>
      <c r="S49">
        <v>2</v>
      </c>
      <c r="T49">
        <v>26510.65</v>
      </c>
      <c r="U49" s="50">
        <f t="shared" si="5"/>
        <v>0</v>
      </c>
      <c r="V49" s="18">
        <f t="shared" si="6"/>
        <v>0</v>
      </c>
      <c r="W49">
        <v>1</v>
      </c>
      <c r="X49" s="50">
        <f t="shared" si="7"/>
        <v>0</v>
      </c>
      <c r="Y49">
        <v>79531.950000000012</v>
      </c>
      <c r="Z49" s="18">
        <f t="shared" si="8"/>
        <v>0</v>
      </c>
    </row>
    <row r="50" spans="1:26" ht="24" x14ac:dyDescent="0.25">
      <c r="A50" s="10">
        <v>45</v>
      </c>
      <c r="B50" s="11" t="s">
        <v>128</v>
      </c>
      <c r="C50" s="12">
        <v>1</v>
      </c>
      <c r="D50" s="13">
        <v>226923.67</v>
      </c>
      <c r="E50" s="14">
        <f t="shared" si="0"/>
        <v>226923.67</v>
      </c>
      <c r="F50" s="12">
        <v>0</v>
      </c>
      <c r="G50" s="15">
        <f t="shared" si="1"/>
        <v>0</v>
      </c>
      <c r="H50" s="16">
        <f t="shared" si="2"/>
        <v>226923.67</v>
      </c>
      <c r="I50" s="17" t="s">
        <v>116</v>
      </c>
      <c r="J50" s="17" t="s">
        <v>14</v>
      </c>
      <c r="K50" s="17" t="s">
        <v>129</v>
      </c>
      <c r="M50">
        <v>0</v>
      </c>
      <c r="N50" s="18">
        <f t="shared" si="3"/>
        <v>1</v>
      </c>
      <c r="O50">
        <v>0</v>
      </c>
      <c r="P50" s="18">
        <f t="shared" si="4"/>
        <v>0</v>
      </c>
      <c r="S50">
        <v>1</v>
      </c>
      <c r="T50">
        <v>226923.67</v>
      </c>
      <c r="U50" s="50">
        <f t="shared" si="5"/>
        <v>0</v>
      </c>
      <c r="V50" s="18">
        <f t="shared" si="6"/>
        <v>0</v>
      </c>
      <c r="W50">
        <v>0</v>
      </c>
      <c r="X50" s="50">
        <f t="shared" si="7"/>
        <v>0</v>
      </c>
      <c r="Y50">
        <v>226923.67</v>
      </c>
      <c r="Z50" s="18">
        <f t="shared" si="8"/>
        <v>0</v>
      </c>
    </row>
    <row r="51" spans="1:26" ht="31.5" x14ac:dyDescent="0.25">
      <c r="A51" s="10">
        <v>46</v>
      </c>
      <c r="B51" s="11" t="s">
        <v>130</v>
      </c>
      <c r="C51" s="12">
        <v>1</v>
      </c>
      <c r="D51" s="13">
        <v>224949.33</v>
      </c>
      <c r="E51" s="14">
        <f t="shared" si="0"/>
        <v>224949.33</v>
      </c>
      <c r="F51" s="12">
        <v>0</v>
      </c>
      <c r="G51" s="15">
        <f t="shared" si="1"/>
        <v>0</v>
      </c>
      <c r="H51" s="16">
        <f t="shared" si="2"/>
        <v>224949.33</v>
      </c>
      <c r="I51" s="17" t="s">
        <v>116</v>
      </c>
      <c r="J51" s="17" t="s">
        <v>14</v>
      </c>
      <c r="K51" s="17" t="s">
        <v>129</v>
      </c>
      <c r="M51">
        <v>0</v>
      </c>
      <c r="N51" s="18">
        <f t="shared" si="3"/>
        <v>1</v>
      </c>
      <c r="O51">
        <v>0</v>
      </c>
      <c r="P51" s="18">
        <f t="shared" si="4"/>
        <v>0</v>
      </c>
      <c r="S51">
        <v>1</v>
      </c>
      <c r="T51">
        <v>224949.33</v>
      </c>
      <c r="U51" s="50">
        <f t="shared" si="5"/>
        <v>0</v>
      </c>
      <c r="V51" s="18">
        <f t="shared" si="6"/>
        <v>0</v>
      </c>
      <c r="W51">
        <v>0</v>
      </c>
      <c r="X51" s="50">
        <f t="shared" si="7"/>
        <v>0</v>
      </c>
      <c r="Y51">
        <v>224949.33</v>
      </c>
      <c r="Z51" s="18">
        <f t="shared" si="8"/>
        <v>0</v>
      </c>
    </row>
    <row r="52" spans="1:26" ht="60" x14ac:dyDescent="0.25">
      <c r="A52" s="10">
        <v>47</v>
      </c>
      <c r="B52" s="11" t="s">
        <v>131</v>
      </c>
      <c r="C52" s="12">
        <v>1</v>
      </c>
      <c r="D52" s="13">
        <v>23553.33</v>
      </c>
      <c r="E52" s="14">
        <f t="shared" si="0"/>
        <v>23553.33</v>
      </c>
      <c r="F52" s="12">
        <v>1</v>
      </c>
      <c r="G52" s="15">
        <f t="shared" si="1"/>
        <v>23553.33</v>
      </c>
      <c r="H52" s="16">
        <f t="shared" si="2"/>
        <v>47106.66</v>
      </c>
      <c r="I52" s="17" t="s">
        <v>116</v>
      </c>
      <c r="J52" s="17" t="s">
        <v>132</v>
      </c>
      <c r="K52" s="17" t="s">
        <v>127</v>
      </c>
      <c r="M52">
        <v>0</v>
      </c>
      <c r="N52" s="18">
        <f t="shared" si="3"/>
        <v>1</v>
      </c>
      <c r="O52">
        <v>0</v>
      </c>
      <c r="P52" s="18">
        <f t="shared" si="4"/>
        <v>-1</v>
      </c>
      <c r="S52">
        <v>1</v>
      </c>
      <c r="T52">
        <v>23553.33</v>
      </c>
      <c r="U52" s="50">
        <f t="shared" si="5"/>
        <v>0</v>
      </c>
      <c r="V52" s="18">
        <f t="shared" si="6"/>
        <v>0</v>
      </c>
      <c r="W52">
        <v>1</v>
      </c>
      <c r="X52" s="50">
        <f t="shared" si="7"/>
        <v>0</v>
      </c>
      <c r="Y52">
        <v>47106.66</v>
      </c>
      <c r="Z52" s="18">
        <f t="shared" si="8"/>
        <v>0</v>
      </c>
    </row>
    <row r="53" spans="1:26" ht="60" x14ac:dyDescent="0.25">
      <c r="A53" s="10">
        <v>48</v>
      </c>
      <c r="B53" s="11" t="s">
        <v>133</v>
      </c>
      <c r="C53" s="12">
        <v>34</v>
      </c>
      <c r="D53" s="13">
        <v>550.34</v>
      </c>
      <c r="E53" s="14">
        <f t="shared" si="0"/>
        <v>18711.560000000001</v>
      </c>
      <c r="F53" s="12">
        <v>6</v>
      </c>
      <c r="G53" s="15">
        <f t="shared" si="1"/>
        <v>3302.04</v>
      </c>
      <c r="H53" s="16">
        <f t="shared" si="2"/>
        <v>22013.600000000002</v>
      </c>
      <c r="I53" s="17" t="s">
        <v>116</v>
      </c>
      <c r="J53" s="17" t="s">
        <v>134</v>
      </c>
      <c r="K53" s="17" t="s">
        <v>135</v>
      </c>
      <c r="M53">
        <v>0</v>
      </c>
      <c r="N53" s="18">
        <f t="shared" si="3"/>
        <v>34</v>
      </c>
      <c r="O53">
        <v>0</v>
      </c>
      <c r="P53" s="18">
        <f t="shared" si="4"/>
        <v>-6</v>
      </c>
      <c r="S53">
        <v>34</v>
      </c>
      <c r="T53">
        <v>550.34</v>
      </c>
      <c r="U53" s="50">
        <f t="shared" si="5"/>
        <v>0</v>
      </c>
      <c r="V53" s="18">
        <f t="shared" si="6"/>
        <v>0</v>
      </c>
      <c r="W53">
        <v>6</v>
      </c>
      <c r="X53" s="50">
        <f t="shared" si="7"/>
        <v>0</v>
      </c>
      <c r="Y53">
        <v>22013.600000000002</v>
      </c>
      <c r="Z53" s="18">
        <f t="shared" si="8"/>
        <v>0</v>
      </c>
    </row>
    <row r="54" spans="1:26" ht="60" x14ac:dyDescent="0.25">
      <c r="A54" s="10">
        <v>49</v>
      </c>
      <c r="B54" s="11" t="s">
        <v>136</v>
      </c>
      <c r="C54" s="12">
        <v>35</v>
      </c>
      <c r="D54" s="13">
        <v>943.98</v>
      </c>
      <c r="E54" s="14">
        <f t="shared" si="0"/>
        <v>33039.300000000003</v>
      </c>
      <c r="F54" s="12">
        <v>5</v>
      </c>
      <c r="G54" s="15">
        <f t="shared" si="1"/>
        <v>4719.8999999999996</v>
      </c>
      <c r="H54" s="16">
        <f t="shared" si="2"/>
        <v>37759.200000000004</v>
      </c>
      <c r="I54" s="17" t="s">
        <v>116</v>
      </c>
      <c r="J54" s="17" t="s">
        <v>137</v>
      </c>
      <c r="K54" s="17" t="s">
        <v>138</v>
      </c>
      <c r="M54">
        <v>0</v>
      </c>
      <c r="N54" s="18">
        <f t="shared" si="3"/>
        <v>35</v>
      </c>
      <c r="O54">
        <v>0</v>
      </c>
      <c r="P54" s="18">
        <f t="shared" si="4"/>
        <v>-5</v>
      </c>
      <c r="S54">
        <v>35</v>
      </c>
      <c r="T54">
        <v>943.98</v>
      </c>
      <c r="U54" s="50">
        <f t="shared" si="5"/>
        <v>0</v>
      </c>
      <c r="V54" s="18">
        <f t="shared" si="6"/>
        <v>0</v>
      </c>
      <c r="W54">
        <v>5</v>
      </c>
      <c r="X54" s="50">
        <f t="shared" si="7"/>
        <v>0</v>
      </c>
      <c r="Y54">
        <v>37759.200000000004</v>
      </c>
      <c r="Z54" s="18">
        <f t="shared" si="8"/>
        <v>0</v>
      </c>
    </row>
    <row r="55" spans="1:26" ht="60" x14ac:dyDescent="0.25">
      <c r="A55" s="10">
        <v>50</v>
      </c>
      <c r="B55" s="11" t="s">
        <v>139</v>
      </c>
      <c r="C55" s="12">
        <v>16</v>
      </c>
      <c r="D55" s="13">
        <v>1518.87</v>
      </c>
      <c r="E55" s="14">
        <f t="shared" si="0"/>
        <v>24301.919999999998</v>
      </c>
      <c r="F55" s="49">
        <f>4+1</f>
        <v>5</v>
      </c>
      <c r="G55" s="15">
        <f t="shared" si="1"/>
        <v>7594.3499999999995</v>
      </c>
      <c r="H55" s="16">
        <f t="shared" si="2"/>
        <v>31896.269999999997</v>
      </c>
      <c r="I55" s="17" t="s">
        <v>116</v>
      </c>
      <c r="J55" s="17" t="s">
        <v>140</v>
      </c>
      <c r="K55" s="17" t="s">
        <v>141</v>
      </c>
      <c r="M55">
        <v>0</v>
      </c>
      <c r="N55" s="18">
        <f t="shared" si="3"/>
        <v>16</v>
      </c>
      <c r="O55">
        <v>0</v>
      </c>
      <c r="P55" s="18">
        <f t="shared" si="4"/>
        <v>-5</v>
      </c>
      <c r="S55">
        <v>16</v>
      </c>
      <c r="T55">
        <v>1518.87</v>
      </c>
      <c r="U55" s="50">
        <f t="shared" si="5"/>
        <v>0</v>
      </c>
      <c r="V55" s="18">
        <f t="shared" si="6"/>
        <v>0</v>
      </c>
      <c r="W55">
        <v>4</v>
      </c>
      <c r="X55" s="50">
        <f t="shared" si="7"/>
        <v>-1</v>
      </c>
      <c r="Y55">
        <v>30377.399999999998</v>
      </c>
      <c r="Z55" s="18">
        <f t="shared" si="8"/>
        <v>-1518.869999999999</v>
      </c>
    </row>
    <row r="56" spans="1:26" ht="60" x14ac:dyDescent="0.25">
      <c r="A56" s="10">
        <v>51</v>
      </c>
      <c r="B56" s="11" t="s">
        <v>142</v>
      </c>
      <c r="C56" s="12">
        <v>5</v>
      </c>
      <c r="D56" s="13">
        <v>3553.59</v>
      </c>
      <c r="E56" s="14">
        <f t="shared" si="0"/>
        <v>17767.95</v>
      </c>
      <c r="F56" s="12">
        <v>1</v>
      </c>
      <c r="G56" s="15">
        <f t="shared" si="1"/>
        <v>3553.59</v>
      </c>
      <c r="H56" s="16">
        <f t="shared" si="2"/>
        <v>21321.54</v>
      </c>
      <c r="I56" s="17" t="s">
        <v>116</v>
      </c>
      <c r="J56" s="17" t="s">
        <v>143</v>
      </c>
      <c r="K56" s="17" t="s">
        <v>144</v>
      </c>
      <c r="M56">
        <v>0</v>
      </c>
      <c r="N56" s="18">
        <f t="shared" si="3"/>
        <v>5</v>
      </c>
      <c r="O56">
        <v>0</v>
      </c>
      <c r="P56" s="18">
        <f t="shared" si="4"/>
        <v>-1</v>
      </c>
      <c r="S56">
        <v>5</v>
      </c>
      <c r="T56">
        <v>3553.59</v>
      </c>
      <c r="U56" s="50">
        <f t="shared" si="5"/>
        <v>0</v>
      </c>
      <c r="V56" s="18">
        <f t="shared" si="6"/>
        <v>0</v>
      </c>
      <c r="W56">
        <v>1</v>
      </c>
      <c r="X56" s="50">
        <f t="shared" si="7"/>
        <v>0</v>
      </c>
      <c r="Y56">
        <v>21321.54</v>
      </c>
      <c r="Z56" s="18">
        <f t="shared" si="8"/>
        <v>0</v>
      </c>
    </row>
    <row r="57" spans="1:26" ht="24" x14ac:dyDescent="0.25">
      <c r="A57" s="10">
        <v>52</v>
      </c>
      <c r="B57" s="11" t="s">
        <v>145</v>
      </c>
      <c r="C57" s="12">
        <v>3</v>
      </c>
      <c r="D57" s="13">
        <v>59182.33</v>
      </c>
      <c r="E57" s="14">
        <f t="shared" si="0"/>
        <v>177546.99</v>
      </c>
      <c r="F57" s="12">
        <v>1</v>
      </c>
      <c r="G57" s="15">
        <f t="shared" si="1"/>
        <v>59182.33</v>
      </c>
      <c r="H57" s="16">
        <f t="shared" si="2"/>
        <v>236729.32</v>
      </c>
      <c r="I57" s="17" t="s">
        <v>116</v>
      </c>
      <c r="J57" s="17" t="s">
        <v>14</v>
      </c>
      <c r="K57" s="17" t="s">
        <v>146</v>
      </c>
      <c r="M57">
        <v>0</v>
      </c>
      <c r="N57" s="18">
        <f t="shared" si="3"/>
        <v>3</v>
      </c>
      <c r="O57">
        <v>0</v>
      </c>
      <c r="P57" s="18">
        <f t="shared" si="4"/>
        <v>-1</v>
      </c>
      <c r="S57">
        <v>3</v>
      </c>
      <c r="T57">
        <v>59182.33</v>
      </c>
      <c r="U57" s="50">
        <f t="shared" si="5"/>
        <v>0</v>
      </c>
      <c r="V57" s="18">
        <f t="shared" si="6"/>
        <v>0</v>
      </c>
      <c r="W57">
        <v>1</v>
      </c>
      <c r="X57" s="50">
        <f t="shared" si="7"/>
        <v>0</v>
      </c>
      <c r="Y57">
        <v>236729.32</v>
      </c>
      <c r="Z57" s="18">
        <f t="shared" si="8"/>
        <v>0</v>
      </c>
    </row>
    <row r="58" spans="1:26" ht="60" x14ac:dyDescent="0.25">
      <c r="A58" s="10">
        <v>53</v>
      </c>
      <c r="B58" s="11" t="s">
        <v>378</v>
      </c>
      <c r="C58" s="12">
        <v>34</v>
      </c>
      <c r="D58" s="13">
        <v>2115.59</v>
      </c>
      <c r="E58" s="14">
        <f t="shared" si="0"/>
        <v>71930.06</v>
      </c>
      <c r="F58" s="12">
        <v>6</v>
      </c>
      <c r="G58" s="15">
        <f t="shared" si="1"/>
        <v>12693.54</v>
      </c>
      <c r="H58" s="16">
        <f t="shared" si="2"/>
        <v>84623.6</v>
      </c>
      <c r="I58" s="17" t="s">
        <v>116</v>
      </c>
      <c r="J58" s="17" t="s">
        <v>147</v>
      </c>
      <c r="K58" s="17" t="s">
        <v>148</v>
      </c>
      <c r="M58">
        <v>0</v>
      </c>
      <c r="N58" s="18">
        <f t="shared" si="3"/>
        <v>34</v>
      </c>
      <c r="O58">
        <v>0</v>
      </c>
      <c r="P58" s="18">
        <f t="shared" si="4"/>
        <v>-6</v>
      </c>
      <c r="S58">
        <v>34</v>
      </c>
      <c r="T58">
        <v>2115.59</v>
      </c>
      <c r="U58" s="50">
        <f t="shared" si="5"/>
        <v>0</v>
      </c>
      <c r="V58" s="18">
        <f t="shared" si="6"/>
        <v>0</v>
      </c>
      <c r="W58">
        <v>6</v>
      </c>
      <c r="X58" s="50">
        <f t="shared" si="7"/>
        <v>0</v>
      </c>
      <c r="Y58">
        <v>84623.6</v>
      </c>
      <c r="Z58" s="18">
        <f t="shared" si="8"/>
        <v>0</v>
      </c>
    </row>
    <row r="59" spans="1:26" ht="24" x14ac:dyDescent="0.25">
      <c r="A59" s="10">
        <v>54</v>
      </c>
      <c r="B59" s="11" t="s">
        <v>149</v>
      </c>
      <c r="C59" s="12">
        <v>1</v>
      </c>
      <c r="D59" s="13">
        <v>21934.33</v>
      </c>
      <c r="E59" s="14">
        <f t="shared" si="0"/>
        <v>21934.33</v>
      </c>
      <c r="F59" s="12">
        <v>0</v>
      </c>
      <c r="G59" s="15">
        <f t="shared" si="1"/>
        <v>0</v>
      </c>
      <c r="H59" s="16">
        <f t="shared" si="2"/>
        <v>21934.33</v>
      </c>
      <c r="I59" s="17" t="s">
        <v>116</v>
      </c>
      <c r="J59" s="17" t="s">
        <v>14</v>
      </c>
      <c r="K59" s="17" t="s">
        <v>150</v>
      </c>
      <c r="M59">
        <v>0</v>
      </c>
      <c r="N59" s="18">
        <f t="shared" si="3"/>
        <v>1</v>
      </c>
      <c r="O59">
        <v>0</v>
      </c>
      <c r="P59" s="18">
        <f t="shared" si="4"/>
        <v>0</v>
      </c>
      <c r="S59">
        <v>1</v>
      </c>
      <c r="T59">
        <v>21934.33</v>
      </c>
      <c r="U59" s="50">
        <f t="shared" si="5"/>
        <v>0</v>
      </c>
      <c r="V59" s="18">
        <f t="shared" si="6"/>
        <v>0</v>
      </c>
      <c r="W59">
        <v>0</v>
      </c>
      <c r="X59" s="50">
        <f t="shared" si="7"/>
        <v>0</v>
      </c>
      <c r="Y59">
        <v>21934.33</v>
      </c>
      <c r="Z59" s="18">
        <f t="shared" si="8"/>
        <v>0</v>
      </c>
    </row>
    <row r="60" spans="1:26" ht="60" x14ac:dyDescent="0.25">
      <c r="A60" s="10">
        <v>55</v>
      </c>
      <c r="B60" s="11" t="s">
        <v>151</v>
      </c>
      <c r="C60" s="12">
        <v>4</v>
      </c>
      <c r="D60" s="13">
        <v>3525.58</v>
      </c>
      <c r="E60" s="14">
        <f t="shared" si="0"/>
        <v>14102.32</v>
      </c>
      <c r="F60" s="12">
        <v>0</v>
      </c>
      <c r="G60" s="15">
        <f t="shared" si="1"/>
        <v>0</v>
      </c>
      <c r="H60" s="16">
        <f t="shared" si="2"/>
        <v>14102.32</v>
      </c>
      <c r="I60" s="17" t="s">
        <v>116</v>
      </c>
      <c r="J60" s="17" t="s">
        <v>152</v>
      </c>
      <c r="K60" s="17" t="s">
        <v>153</v>
      </c>
      <c r="M60">
        <v>0</v>
      </c>
      <c r="N60" s="18">
        <f t="shared" si="3"/>
        <v>4</v>
      </c>
      <c r="O60">
        <v>0</v>
      </c>
      <c r="P60" s="18">
        <f t="shared" si="4"/>
        <v>0</v>
      </c>
      <c r="S60">
        <v>4</v>
      </c>
      <c r="T60">
        <v>3525.58</v>
      </c>
      <c r="U60" s="50">
        <f t="shared" si="5"/>
        <v>0</v>
      </c>
      <c r="V60" s="18">
        <f t="shared" si="6"/>
        <v>0</v>
      </c>
      <c r="W60">
        <v>0</v>
      </c>
      <c r="X60" s="50">
        <f t="shared" si="7"/>
        <v>0</v>
      </c>
      <c r="Y60">
        <v>14102.32</v>
      </c>
      <c r="Z60" s="18">
        <f t="shared" si="8"/>
        <v>0</v>
      </c>
    </row>
    <row r="61" spans="1:26" ht="31.5" x14ac:dyDescent="0.25">
      <c r="A61" s="10">
        <v>56</v>
      </c>
      <c r="B61" s="11" t="s">
        <v>154</v>
      </c>
      <c r="C61" s="12">
        <v>4</v>
      </c>
      <c r="D61" s="13">
        <v>8454</v>
      </c>
      <c r="E61" s="14">
        <f t="shared" si="0"/>
        <v>33816</v>
      </c>
      <c r="F61" s="12">
        <v>1</v>
      </c>
      <c r="G61" s="15">
        <f t="shared" si="1"/>
        <v>8454</v>
      </c>
      <c r="H61" s="16">
        <f t="shared" si="2"/>
        <v>42270</v>
      </c>
      <c r="I61" s="17" t="s">
        <v>116</v>
      </c>
      <c r="J61" s="17" t="s">
        <v>14</v>
      </c>
      <c r="K61" s="17" t="s">
        <v>155</v>
      </c>
      <c r="M61">
        <v>0</v>
      </c>
      <c r="N61" s="18">
        <f t="shared" si="3"/>
        <v>4</v>
      </c>
      <c r="O61">
        <v>0</v>
      </c>
      <c r="P61" s="18">
        <f t="shared" si="4"/>
        <v>-1</v>
      </c>
      <c r="S61">
        <v>4</v>
      </c>
      <c r="T61">
        <v>8454</v>
      </c>
      <c r="U61" s="50">
        <f t="shared" si="5"/>
        <v>0</v>
      </c>
      <c r="V61" s="18">
        <f t="shared" si="6"/>
        <v>0</v>
      </c>
      <c r="W61">
        <v>1</v>
      </c>
      <c r="X61" s="50">
        <f t="shared" si="7"/>
        <v>0</v>
      </c>
      <c r="Y61">
        <v>42270</v>
      </c>
      <c r="Z61" s="18">
        <f t="shared" si="8"/>
        <v>0</v>
      </c>
    </row>
    <row r="62" spans="1:26" ht="60" x14ac:dyDescent="0.25">
      <c r="A62" s="10">
        <v>57</v>
      </c>
      <c r="B62" s="11" t="s">
        <v>156</v>
      </c>
      <c r="C62" s="12">
        <v>2</v>
      </c>
      <c r="D62" s="13">
        <v>4899.8500000000004</v>
      </c>
      <c r="E62" s="14">
        <f t="shared" si="0"/>
        <v>9799.7000000000007</v>
      </c>
      <c r="F62" s="12">
        <v>1</v>
      </c>
      <c r="G62" s="15">
        <f t="shared" si="1"/>
        <v>4899.8500000000004</v>
      </c>
      <c r="H62" s="16">
        <f t="shared" si="2"/>
        <v>14699.550000000001</v>
      </c>
      <c r="I62" s="17" t="s">
        <v>116</v>
      </c>
      <c r="J62" s="17" t="s">
        <v>157</v>
      </c>
      <c r="K62" s="17" t="s">
        <v>158</v>
      </c>
      <c r="M62">
        <v>0</v>
      </c>
      <c r="N62" s="18">
        <f t="shared" si="3"/>
        <v>2</v>
      </c>
      <c r="O62">
        <v>0</v>
      </c>
      <c r="P62" s="18">
        <f t="shared" si="4"/>
        <v>-1</v>
      </c>
      <c r="S62">
        <v>2</v>
      </c>
      <c r="T62">
        <v>4899.8500000000004</v>
      </c>
      <c r="U62" s="50">
        <f t="shared" si="5"/>
        <v>0</v>
      </c>
      <c r="V62" s="18">
        <f t="shared" si="6"/>
        <v>0</v>
      </c>
      <c r="W62">
        <v>1</v>
      </c>
      <c r="X62" s="50">
        <f t="shared" si="7"/>
        <v>0</v>
      </c>
      <c r="Y62">
        <v>14699.550000000001</v>
      </c>
      <c r="Z62" s="18">
        <f t="shared" si="8"/>
        <v>0</v>
      </c>
    </row>
    <row r="63" spans="1:26" ht="24" x14ac:dyDescent="0.25">
      <c r="A63" s="10">
        <v>58</v>
      </c>
      <c r="B63" s="11" t="s">
        <v>159</v>
      </c>
      <c r="C63" s="12">
        <v>1</v>
      </c>
      <c r="D63" s="13">
        <v>5400</v>
      </c>
      <c r="E63" s="14">
        <f t="shared" si="0"/>
        <v>5400</v>
      </c>
      <c r="F63" s="12">
        <v>1</v>
      </c>
      <c r="G63" s="15">
        <f t="shared" si="1"/>
        <v>5400</v>
      </c>
      <c r="H63" s="16">
        <f t="shared" si="2"/>
        <v>10800</v>
      </c>
      <c r="I63" s="17" t="s">
        <v>116</v>
      </c>
      <c r="J63" s="17" t="s">
        <v>14</v>
      </c>
      <c r="K63" s="17" t="s">
        <v>160</v>
      </c>
      <c r="M63">
        <v>0</v>
      </c>
      <c r="N63" s="18">
        <f t="shared" si="3"/>
        <v>1</v>
      </c>
      <c r="O63">
        <v>0</v>
      </c>
      <c r="P63" s="18">
        <f t="shared" si="4"/>
        <v>-1</v>
      </c>
      <c r="S63">
        <v>1</v>
      </c>
      <c r="T63">
        <v>5400</v>
      </c>
      <c r="U63" s="50">
        <f t="shared" si="5"/>
        <v>0</v>
      </c>
      <c r="V63" s="18">
        <f t="shared" si="6"/>
        <v>0</v>
      </c>
      <c r="W63">
        <v>1</v>
      </c>
      <c r="X63" s="50">
        <f t="shared" si="7"/>
        <v>0</v>
      </c>
      <c r="Y63">
        <v>10800</v>
      </c>
      <c r="Z63" s="18">
        <f t="shared" si="8"/>
        <v>0</v>
      </c>
    </row>
    <row r="64" spans="1:26" ht="60" x14ac:dyDescent="0.25">
      <c r="A64" s="10">
        <v>59</v>
      </c>
      <c r="B64" s="11" t="s">
        <v>161</v>
      </c>
      <c r="C64" s="12">
        <v>26</v>
      </c>
      <c r="D64" s="13">
        <v>741.26</v>
      </c>
      <c r="E64" s="14">
        <f t="shared" si="0"/>
        <v>19272.759999999998</v>
      </c>
      <c r="F64" s="12">
        <v>4</v>
      </c>
      <c r="G64" s="15">
        <f t="shared" si="1"/>
        <v>2965.04</v>
      </c>
      <c r="H64" s="16">
        <f t="shared" si="2"/>
        <v>22237.8</v>
      </c>
      <c r="I64" s="17" t="s">
        <v>116</v>
      </c>
      <c r="J64" s="17" t="s">
        <v>162</v>
      </c>
      <c r="K64" s="17" t="s">
        <v>163</v>
      </c>
      <c r="M64">
        <v>0</v>
      </c>
      <c r="N64" s="18">
        <f t="shared" si="3"/>
        <v>26</v>
      </c>
      <c r="O64">
        <v>0</v>
      </c>
      <c r="P64" s="18">
        <f t="shared" si="4"/>
        <v>-4</v>
      </c>
      <c r="S64">
        <v>26</v>
      </c>
      <c r="T64">
        <v>741.26</v>
      </c>
      <c r="U64" s="50">
        <f t="shared" si="5"/>
        <v>0</v>
      </c>
      <c r="V64" s="18">
        <f t="shared" si="6"/>
        <v>0</v>
      </c>
      <c r="W64">
        <v>4</v>
      </c>
      <c r="X64" s="50">
        <f t="shared" si="7"/>
        <v>0</v>
      </c>
      <c r="Y64">
        <v>22237.8</v>
      </c>
      <c r="Z64" s="18">
        <f t="shared" si="8"/>
        <v>0</v>
      </c>
    </row>
    <row r="65" spans="1:26" ht="60" x14ac:dyDescent="0.25">
      <c r="A65" s="10">
        <v>60</v>
      </c>
      <c r="B65" s="11" t="s">
        <v>164</v>
      </c>
      <c r="C65" s="12">
        <v>2</v>
      </c>
      <c r="D65" s="13">
        <v>6439.2</v>
      </c>
      <c r="E65" s="14">
        <f t="shared" si="0"/>
        <v>12878.4</v>
      </c>
      <c r="F65" s="12">
        <v>1</v>
      </c>
      <c r="G65" s="15">
        <f t="shared" si="1"/>
        <v>6439.2</v>
      </c>
      <c r="H65" s="16">
        <f t="shared" si="2"/>
        <v>19317.599999999999</v>
      </c>
      <c r="I65" s="17" t="s">
        <v>116</v>
      </c>
      <c r="J65" s="17" t="s">
        <v>165</v>
      </c>
      <c r="K65" s="17" t="s">
        <v>166</v>
      </c>
      <c r="M65">
        <v>0</v>
      </c>
      <c r="N65" s="18">
        <f t="shared" si="3"/>
        <v>2</v>
      </c>
      <c r="O65">
        <v>0</v>
      </c>
      <c r="P65" s="18">
        <f t="shared" si="4"/>
        <v>-1</v>
      </c>
      <c r="S65">
        <v>2</v>
      </c>
      <c r="T65">
        <v>6439.2</v>
      </c>
      <c r="U65" s="50">
        <f t="shared" si="5"/>
        <v>0</v>
      </c>
      <c r="V65" s="18">
        <f t="shared" si="6"/>
        <v>0</v>
      </c>
      <c r="W65">
        <v>1</v>
      </c>
      <c r="X65" s="50">
        <f t="shared" si="7"/>
        <v>0</v>
      </c>
      <c r="Y65">
        <v>19317.599999999999</v>
      </c>
      <c r="Z65" s="18">
        <f t="shared" si="8"/>
        <v>0</v>
      </c>
    </row>
    <row r="66" spans="1:26" ht="60" x14ac:dyDescent="0.25">
      <c r="A66" s="10">
        <v>61</v>
      </c>
      <c r="B66" s="11" t="s">
        <v>167</v>
      </c>
      <c r="C66" s="12">
        <v>4</v>
      </c>
      <c r="D66" s="13">
        <v>2035.07</v>
      </c>
      <c r="E66" s="14">
        <f t="shared" si="0"/>
        <v>8140.28</v>
      </c>
      <c r="F66" s="12">
        <v>1</v>
      </c>
      <c r="G66" s="15">
        <f t="shared" si="1"/>
        <v>2035.07</v>
      </c>
      <c r="H66" s="16">
        <f t="shared" si="2"/>
        <v>10175.35</v>
      </c>
      <c r="I66" s="17" t="s">
        <v>116</v>
      </c>
      <c r="J66" s="17" t="s">
        <v>168</v>
      </c>
      <c r="K66" s="17" t="s">
        <v>169</v>
      </c>
      <c r="M66">
        <v>0</v>
      </c>
      <c r="N66" s="18">
        <f t="shared" si="3"/>
        <v>4</v>
      </c>
      <c r="O66">
        <v>0</v>
      </c>
      <c r="P66" s="18">
        <f t="shared" si="4"/>
        <v>-1</v>
      </c>
      <c r="S66">
        <v>4</v>
      </c>
      <c r="T66">
        <v>2035.07</v>
      </c>
      <c r="U66" s="50">
        <f t="shared" si="5"/>
        <v>0</v>
      </c>
      <c r="V66" s="18">
        <f t="shared" si="6"/>
        <v>0</v>
      </c>
      <c r="W66">
        <v>1</v>
      </c>
      <c r="X66" s="50">
        <f t="shared" si="7"/>
        <v>0</v>
      </c>
      <c r="Y66">
        <v>10175.35</v>
      </c>
      <c r="Z66" s="18">
        <f t="shared" si="8"/>
        <v>0</v>
      </c>
    </row>
    <row r="67" spans="1:26" ht="60" x14ac:dyDescent="0.25">
      <c r="A67" s="10">
        <v>62</v>
      </c>
      <c r="B67" s="11" t="s">
        <v>170</v>
      </c>
      <c r="C67" s="12">
        <v>4</v>
      </c>
      <c r="D67" s="13">
        <v>1611.91</v>
      </c>
      <c r="E67" s="14">
        <f t="shared" si="0"/>
        <v>6447.64</v>
      </c>
      <c r="F67" s="12">
        <v>1</v>
      </c>
      <c r="G67" s="15">
        <f t="shared" si="1"/>
        <v>1611.91</v>
      </c>
      <c r="H67" s="16">
        <f t="shared" si="2"/>
        <v>8059.55</v>
      </c>
      <c r="I67" s="17" t="s">
        <v>116</v>
      </c>
      <c r="J67" s="17" t="s">
        <v>171</v>
      </c>
      <c r="K67" s="17" t="s">
        <v>172</v>
      </c>
      <c r="M67">
        <v>0</v>
      </c>
      <c r="N67" s="18">
        <f t="shared" si="3"/>
        <v>4</v>
      </c>
      <c r="O67">
        <v>0</v>
      </c>
      <c r="P67" s="18">
        <f t="shared" si="4"/>
        <v>-1</v>
      </c>
      <c r="S67">
        <v>4</v>
      </c>
      <c r="T67">
        <v>1611.91</v>
      </c>
      <c r="U67" s="50">
        <f t="shared" si="5"/>
        <v>0</v>
      </c>
      <c r="V67" s="18">
        <f t="shared" si="6"/>
        <v>0</v>
      </c>
      <c r="W67">
        <v>1</v>
      </c>
      <c r="X67" s="50">
        <f t="shared" si="7"/>
        <v>0</v>
      </c>
      <c r="Y67">
        <v>8059.55</v>
      </c>
      <c r="Z67" s="18">
        <f t="shared" si="8"/>
        <v>0</v>
      </c>
    </row>
    <row r="68" spans="1:26" ht="60" x14ac:dyDescent="0.25">
      <c r="A68" s="10">
        <v>63</v>
      </c>
      <c r="B68" s="11" t="s">
        <v>173</v>
      </c>
      <c r="C68" s="12">
        <v>8</v>
      </c>
      <c r="D68" s="13">
        <v>2568.98</v>
      </c>
      <c r="E68" s="14">
        <f t="shared" si="0"/>
        <v>20551.84</v>
      </c>
      <c r="F68" s="12">
        <v>2</v>
      </c>
      <c r="G68" s="15">
        <f t="shared" si="1"/>
        <v>5137.96</v>
      </c>
      <c r="H68" s="16">
        <f t="shared" si="2"/>
        <v>25689.8</v>
      </c>
      <c r="I68" s="17" t="s">
        <v>116</v>
      </c>
      <c r="J68" s="17" t="s">
        <v>174</v>
      </c>
      <c r="K68" s="17" t="s">
        <v>175</v>
      </c>
      <c r="M68">
        <v>0</v>
      </c>
      <c r="N68" s="18">
        <f t="shared" si="3"/>
        <v>8</v>
      </c>
      <c r="O68">
        <v>0</v>
      </c>
      <c r="P68" s="18">
        <f t="shared" si="4"/>
        <v>-2</v>
      </c>
      <c r="S68">
        <v>8</v>
      </c>
      <c r="T68">
        <v>2568.98</v>
      </c>
      <c r="U68" s="50">
        <f t="shared" si="5"/>
        <v>0</v>
      </c>
      <c r="V68" s="18">
        <f t="shared" si="6"/>
        <v>0</v>
      </c>
      <c r="W68">
        <v>2</v>
      </c>
      <c r="X68" s="50">
        <f t="shared" si="7"/>
        <v>0</v>
      </c>
      <c r="Y68">
        <v>25689.8</v>
      </c>
      <c r="Z68" s="18">
        <f t="shared" si="8"/>
        <v>0</v>
      </c>
    </row>
    <row r="69" spans="1:26" ht="60" x14ac:dyDescent="0.25">
      <c r="A69" s="10">
        <v>64</v>
      </c>
      <c r="B69" s="11" t="s">
        <v>176</v>
      </c>
      <c r="C69" s="12">
        <v>2</v>
      </c>
      <c r="D69" s="13">
        <v>8999.3700000000008</v>
      </c>
      <c r="E69" s="14">
        <f t="shared" si="0"/>
        <v>17998.740000000002</v>
      </c>
      <c r="F69" s="12">
        <v>1</v>
      </c>
      <c r="G69" s="15">
        <f t="shared" si="1"/>
        <v>8999.3700000000008</v>
      </c>
      <c r="H69" s="16">
        <f t="shared" si="2"/>
        <v>26998.11</v>
      </c>
      <c r="I69" s="17" t="s">
        <v>116</v>
      </c>
      <c r="J69" s="17" t="s">
        <v>177</v>
      </c>
      <c r="K69" s="17" t="s">
        <v>178</v>
      </c>
      <c r="M69">
        <v>0</v>
      </c>
      <c r="N69" s="18">
        <f t="shared" si="3"/>
        <v>2</v>
      </c>
      <c r="O69">
        <v>0</v>
      </c>
      <c r="P69" s="18">
        <f t="shared" si="4"/>
        <v>-1</v>
      </c>
      <c r="S69">
        <v>2</v>
      </c>
      <c r="T69">
        <v>8999.3700000000008</v>
      </c>
      <c r="U69" s="50">
        <f t="shared" si="5"/>
        <v>0</v>
      </c>
      <c r="V69" s="18">
        <f t="shared" si="6"/>
        <v>0</v>
      </c>
      <c r="W69">
        <v>1</v>
      </c>
      <c r="X69" s="50">
        <f t="shared" si="7"/>
        <v>0</v>
      </c>
      <c r="Y69">
        <v>26998.11</v>
      </c>
      <c r="Z69" s="18">
        <f t="shared" si="8"/>
        <v>0</v>
      </c>
    </row>
    <row r="70" spans="1:26" ht="60" x14ac:dyDescent="0.25">
      <c r="A70" s="10">
        <v>65</v>
      </c>
      <c r="B70" s="11" t="s">
        <v>179</v>
      </c>
      <c r="C70" s="12">
        <v>1</v>
      </c>
      <c r="D70" s="13">
        <v>12050.63</v>
      </c>
      <c r="E70" s="14">
        <f t="shared" ref="E70:E97" si="10">C70*D70</f>
        <v>12050.63</v>
      </c>
      <c r="F70" s="12">
        <v>0</v>
      </c>
      <c r="G70" s="15">
        <f t="shared" ref="G70:G93" si="11">F70*D70</f>
        <v>0</v>
      </c>
      <c r="H70" s="16">
        <f t="shared" ref="H70:H93" si="12">G70+E70</f>
        <v>12050.63</v>
      </c>
      <c r="I70" s="17" t="s">
        <v>116</v>
      </c>
      <c r="J70" s="17" t="s">
        <v>180</v>
      </c>
      <c r="K70" s="17" t="s">
        <v>181</v>
      </c>
      <c r="M70">
        <v>0</v>
      </c>
      <c r="N70" s="18">
        <f t="shared" ref="N70:N97" si="13">C70-M70</f>
        <v>1</v>
      </c>
      <c r="O70">
        <v>0</v>
      </c>
      <c r="P70" s="18">
        <f t="shared" ref="P70:P97" si="14">O70-F70</f>
        <v>0</v>
      </c>
      <c r="S70">
        <v>1</v>
      </c>
      <c r="T70">
        <v>12050.63</v>
      </c>
      <c r="U70" s="50">
        <f t="shared" si="5"/>
        <v>0</v>
      </c>
      <c r="V70" s="18">
        <f t="shared" si="6"/>
        <v>0</v>
      </c>
      <c r="W70">
        <v>0</v>
      </c>
      <c r="X70" s="50">
        <f t="shared" si="7"/>
        <v>0</v>
      </c>
      <c r="Y70">
        <v>12050.63</v>
      </c>
      <c r="Z70" s="18">
        <f t="shared" si="8"/>
        <v>0</v>
      </c>
    </row>
    <row r="71" spans="1:26" ht="60" x14ac:dyDescent="0.25">
      <c r="A71" s="10">
        <v>66</v>
      </c>
      <c r="B71" s="11" t="s">
        <v>182</v>
      </c>
      <c r="C71" s="12">
        <v>3</v>
      </c>
      <c r="D71" s="13">
        <v>13851.52</v>
      </c>
      <c r="E71" s="14">
        <f t="shared" si="10"/>
        <v>41554.559999999998</v>
      </c>
      <c r="F71" s="12">
        <v>1</v>
      </c>
      <c r="G71" s="15">
        <f t="shared" si="11"/>
        <v>13851.52</v>
      </c>
      <c r="H71" s="16">
        <f t="shared" si="12"/>
        <v>55406.080000000002</v>
      </c>
      <c r="I71" s="17" t="s">
        <v>116</v>
      </c>
      <c r="J71" s="17" t="s">
        <v>183</v>
      </c>
      <c r="K71" s="17" t="s">
        <v>184</v>
      </c>
      <c r="M71">
        <v>0</v>
      </c>
      <c r="N71" s="18">
        <f t="shared" si="13"/>
        <v>3</v>
      </c>
      <c r="O71">
        <v>0</v>
      </c>
      <c r="P71" s="18">
        <f t="shared" si="14"/>
        <v>-1</v>
      </c>
      <c r="S71">
        <v>3</v>
      </c>
      <c r="T71">
        <v>13851.52</v>
      </c>
      <c r="U71" s="50">
        <f t="shared" ref="U71:U92" si="15">S71-C71</f>
        <v>0</v>
      </c>
      <c r="V71" s="18">
        <f t="shared" ref="V71:V92" si="16">T71-D71</f>
        <v>0</v>
      </c>
      <c r="W71">
        <v>1</v>
      </c>
      <c r="X71" s="50">
        <f t="shared" ref="X71:X93" si="17">W71-F71</f>
        <v>0</v>
      </c>
      <c r="Y71">
        <v>55406.080000000002</v>
      </c>
      <c r="Z71" s="18">
        <f t="shared" ref="Z71:Z92" si="18">Y71-H71</f>
        <v>0</v>
      </c>
    </row>
    <row r="72" spans="1:26" ht="60" x14ac:dyDescent="0.25">
      <c r="A72" s="10">
        <v>67</v>
      </c>
      <c r="B72" s="11" t="s">
        <v>185</v>
      </c>
      <c r="C72" s="12">
        <v>12</v>
      </c>
      <c r="D72" s="13">
        <v>3426.27</v>
      </c>
      <c r="E72" s="14">
        <f t="shared" si="10"/>
        <v>41115.24</v>
      </c>
      <c r="F72" s="12">
        <v>3</v>
      </c>
      <c r="G72" s="15">
        <f t="shared" si="11"/>
        <v>10278.81</v>
      </c>
      <c r="H72" s="16">
        <f t="shared" si="12"/>
        <v>51394.049999999996</v>
      </c>
      <c r="I72" s="17" t="s">
        <v>116</v>
      </c>
      <c r="J72" s="17" t="s">
        <v>186</v>
      </c>
      <c r="K72" s="17" t="s">
        <v>187</v>
      </c>
      <c r="M72">
        <v>0</v>
      </c>
      <c r="N72" s="18">
        <f t="shared" si="13"/>
        <v>12</v>
      </c>
      <c r="O72">
        <v>0</v>
      </c>
      <c r="P72" s="18">
        <f t="shared" si="14"/>
        <v>-3</v>
      </c>
      <c r="S72">
        <v>12</v>
      </c>
      <c r="T72">
        <v>3426.27</v>
      </c>
      <c r="U72" s="50">
        <f t="shared" si="15"/>
        <v>0</v>
      </c>
      <c r="V72" s="18">
        <f t="shared" si="16"/>
        <v>0</v>
      </c>
      <c r="W72">
        <v>3</v>
      </c>
      <c r="X72" s="50">
        <f t="shared" si="17"/>
        <v>0</v>
      </c>
      <c r="Y72">
        <v>51394.049999999996</v>
      </c>
      <c r="Z72" s="18">
        <f t="shared" si="18"/>
        <v>0</v>
      </c>
    </row>
    <row r="73" spans="1:26" ht="63" x14ac:dyDescent="0.25">
      <c r="A73" s="10">
        <v>68</v>
      </c>
      <c r="B73" s="11" t="s">
        <v>188</v>
      </c>
      <c r="C73" s="12">
        <v>1</v>
      </c>
      <c r="D73" s="13">
        <v>840356.67</v>
      </c>
      <c r="E73" s="14">
        <f t="shared" si="10"/>
        <v>840356.67</v>
      </c>
      <c r="F73" s="12">
        <v>0</v>
      </c>
      <c r="G73" s="15">
        <f t="shared" si="11"/>
        <v>0</v>
      </c>
      <c r="H73" s="16">
        <f t="shared" si="12"/>
        <v>840356.67</v>
      </c>
      <c r="I73" s="17" t="s">
        <v>189</v>
      </c>
      <c r="J73" s="17" t="s">
        <v>14</v>
      </c>
      <c r="K73" s="17" t="s">
        <v>190</v>
      </c>
      <c r="M73">
        <v>0</v>
      </c>
      <c r="N73" s="18">
        <f t="shared" si="13"/>
        <v>1</v>
      </c>
      <c r="O73">
        <v>0</v>
      </c>
      <c r="P73" s="18">
        <f t="shared" si="14"/>
        <v>0</v>
      </c>
      <c r="S73">
        <v>1</v>
      </c>
      <c r="T73">
        <v>840356.67</v>
      </c>
      <c r="U73" s="50">
        <f t="shared" si="15"/>
        <v>0</v>
      </c>
      <c r="V73" s="18">
        <f t="shared" si="16"/>
        <v>0</v>
      </c>
      <c r="W73">
        <v>0</v>
      </c>
      <c r="X73" s="50">
        <f t="shared" si="17"/>
        <v>0</v>
      </c>
      <c r="Y73">
        <v>840356.67</v>
      </c>
      <c r="Z73" s="18">
        <f t="shared" si="18"/>
        <v>0</v>
      </c>
    </row>
    <row r="74" spans="1:26" ht="47.25" x14ac:dyDescent="0.25">
      <c r="A74" s="10">
        <v>69</v>
      </c>
      <c r="B74" s="11" t="s">
        <v>191</v>
      </c>
      <c r="C74" s="12">
        <v>1</v>
      </c>
      <c r="D74" s="13">
        <v>478070</v>
      </c>
      <c r="E74" s="14">
        <f t="shared" si="10"/>
        <v>478070</v>
      </c>
      <c r="F74" s="12">
        <v>0</v>
      </c>
      <c r="G74" s="15">
        <f t="shared" si="11"/>
        <v>0</v>
      </c>
      <c r="H74" s="16">
        <f t="shared" si="12"/>
        <v>478070</v>
      </c>
      <c r="I74" s="17" t="s">
        <v>189</v>
      </c>
      <c r="J74" s="17" t="s">
        <v>14</v>
      </c>
      <c r="K74" s="17" t="s">
        <v>192</v>
      </c>
      <c r="M74">
        <v>0</v>
      </c>
      <c r="N74" s="18">
        <f t="shared" si="13"/>
        <v>1</v>
      </c>
      <c r="O74">
        <v>0</v>
      </c>
      <c r="P74" s="18">
        <f t="shared" si="14"/>
        <v>0</v>
      </c>
      <c r="S74">
        <v>1</v>
      </c>
      <c r="T74">
        <v>478070</v>
      </c>
      <c r="U74" s="50">
        <f t="shared" si="15"/>
        <v>0</v>
      </c>
      <c r="V74" s="18">
        <f t="shared" si="16"/>
        <v>0</v>
      </c>
      <c r="W74">
        <v>0</v>
      </c>
      <c r="X74" s="50">
        <f t="shared" si="17"/>
        <v>0</v>
      </c>
      <c r="Y74">
        <v>478070</v>
      </c>
      <c r="Z74" s="18">
        <f t="shared" si="18"/>
        <v>0</v>
      </c>
    </row>
    <row r="75" spans="1:26" ht="36" x14ac:dyDescent="0.25">
      <c r="A75" s="10">
        <v>70</v>
      </c>
      <c r="B75" s="11" t="s">
        <v>193</v>
      </c>
      <c r="C75" s="12">
        <v>1</v>
      </c>
      <c r="D75" s="13">
        <v>91933.33</v>
      </c>
      <c r="E75" s="14">
        <f t="shared" si="10"/>
        <v>91933.33</v>
      </c>
      <c r="F75" s="12">
        <v>0</v>
      </c>
      <c r="G75" s="15">
        <f t="shared" si="11"/>
        <v>0</v>
      </c>
      <c r="H75" s="16">
        <f t="shared" si="12"/>
        <v>91933.33</v>
      </c>
      <c r="I75" s="17" t="s">
        <v>194</v>
      </c>
      <c r="J75" s="17" t="s">
        <v>14</v>
      </c>
      <c r="K75" s="17" t="s">
        <v>195</v>
      </c>
      <c r="M75">
        <v>0</v>
      </c>
      <c r="N75" s="18">
        <f t="shared" si="13"/>
        <v>1</v>
      </c>
      <c r="O75">
        <v>0</v>
      </c>
      <c r="P75" s="18">
        <f t="shared" si="14"/>
        <v>0</v>
      </c>
      <c r="S75">
        <v>1</v>
      </c>
      <c r="T75">
        <v>91933.33</v>
      </c>
      <c r="U75" s="50">
        <f t="shared" si="15"/>
        <v>0</v>
      </c>
      <c r="V75" s="18">
        <f t="shared" si="16"/>
        <v>0</v>
      </c>
      <c r="W75">
        <v>0</v>
      </c>
      <c r="X75" s="50">
        <f t="shared" si="17"/>
        <v>0</v>
      </c>
      <c r="Y75">
        <v>91933.33</v>
      </c>
      <c r="Z75" s="18">
        <f t="shared" si="18"/>
        <v>0</v>
      </c>
    </row>
    <row r="76" spans="1:26" ht="36" x14ac:dyDescent="0.25">
      <c r="A76" s="10">
        <v>71</v>
      </c>
      <c r="B76" s="11" t="s">
        <v>196</v>
      </c>
      <c r="C76" s="12">
        <v>1</v>
      </c>
      <c r="D76" s="13">
        <v>557333.32999999996</v>
      </c>
      <c r="E76" s="14">
        <f t="shared" si="10"/>
        <v>557333.32999999996</v>
      </c>
      <c r="F76" s="12">
        <v>0</v>
      </c>
      <c r="G76" s="15">
        <f t="shared" si="11"/>
        <v>0</v>
      </c>
      <c r="H76" s="16">
        <f t="shared" si="12"/>
        <v>557333.32999999996</v>
      </c>
      <c r="I76" s="17" t="s">
        <v>194</v>
      </c>
      <c r="J76" s="17" t="s">
        <v>14</v>
      </c>
      <c r="K76" s="17" t="s">
        <v>195</v>
      </c>
      <c r="M76">
        <v>0</v>
      </c>
      <c r="N76" s="18">
        <f t="shared" si="13"/>
        <v>1</v>
      </c>
      <c r="O76">
        <v>0</v>
      </c>
      <c r="P76" s="18">
        <f t="shared" si="14"/>
        <v>0</v>
      </c>
      <c r="S76">
        <v>1</v>
      </c>
      <c r="T76">
        <v>557333.32999999996</v>
      </c>
      <c r="U76" s="50">
        <f t="shared" si="15"/>
        <v>0</v>
      </c>
      <c r="V76" s="18">
        <f t="shared" si="16"/>
        <v>0</v>
      </c>
      <c r="W76">
        <v>0</v>
      </c>
      <c r="X76" s="50">
        <f t="shared" si="17"/>
        <v>0</v>
      </c>
      <c r="Y76">
        <v>557333.32999999996</v>
      </c>
      <c r="Z76" s="18">
        <f t="shared" si="18"/>
        <v>0</v>
      </c>
    </row>
    <row r="77" spans="1:26" ht="24" x14ac:dyDescent="0.25">
      <c r="A77" s="10">
        <v>72</v>
      </c>
      <c r="B77" s="11" t="s">
        <v>232</v>
      </c>
      <c r="C77" s="12">
        <v>15</v>
      </c>
      <c r="D77" s="13">
        <v>27703.33</v>
      </c>
      <c r="E77" s="14">
        <f t="shared" si="10"/>
        <v>415549.95</v>
      </c>
      <c r="F77" s="12">
        <v>5</v>
      </c>
      <c r="G77" s="15">
        <f t="shared" si="11"/>
        <v>138516.65000000002</v>
      </c>
      <c r="H77" s="16">
        <f t="shared" si="12"/>
        <v>554066.60000000009</v>
      </c>
      <c r="I77" s="17" t="s">
        <v>234</v>
      </c>
      <c r="J77" s="17" t="s">
        <v>14</v>
      </c>
      <c r="K77" s="17" t="s">
        <v>32</v>
      </c>
      <c r="M77">
        <v>4</v>
      </c>
      <c r="N77" s="18">
        <f t="shared" si="13"/>
        <v>11</v>
      </c>
      <c r="O77">
        <v>2</v>
      </c>
      <c r="P77" s="18">
        <f t="shared" si="14"/>
        <v>-3</v>
      </c>
      <c r="S77">
        <v>15</v>
      </c>
      <c r="T77">
        <v>27703.33</v>
      </c>
      <c r="U77" s="50">
        <f t="shared" si="15"/>
        <v>0</v>
      </c>
      <c r="V77" s="18">
        <f t="shared" si="16"/>
        <v>0</v>
      </c>
      <c r="W77">
        <v>5</v>
      </c>
      <c r="X77" s="50">
        <f t="shared" si="17"/>
        <v>0</v>
      </c>
      <c r="Y77">
        <v>554066.60000000009</v>
      </c>
      <c r="Z77" s="18">
        <f t="shared" si="18"/>
        <v>0</v>
      </c>
    </row>
    <row r="78" spans="1:26" ht="31.5" x14ac:dyDescent="0.25">
      <c r="A78" s="10">
        <v>73</v>
      </c>
      <c r="B78" s="11" t="s">
        <v>233</v>
      </c>
      <c r="C78" s="12">
        <v>5</v>
      </c>
      <c r="D78" s="13">
        <v>5863.33</v>
      </c>
      <c r="E78" s="14">
        <f t="shared" si="10"/>
        <v>29316.65</v>
      </c>
      <c r="F78" s="12">
        <v>1</v>
      </c>
      <c r="G78" s="15">
        <f t="shared" si="11"/>
        <v>5863.33</v>
      </c>
      <c r="H78" s="16">
        <f t="shared" si="12"/>
        <v>35179.980000000003</v>
      </c>
      <c r="I78" s="17" t="s">
        <v>234</v>
      </c>
      <c r="J78" s="17" t="s">
        <v>14</v>
      </c>
      <c r="K78" s="17" t="s">
        <v>235</v>
      </c>
      <c r="M78">
        <v>4</v>
      </c>
      <c r="N78" s="18">
        <f t="shared" si="13"/>
        <v>1</v>
      </c>
      <c r="O78">
        <v>2</v>
      </c>
      <c r="P78" s="18">
        <f t="shared" si="14"/>
        <v>1</v>
      </c>
      <c r="S78">
        <v>5</v>
      </c>
      <c r="T78">
        <v>5863.33</v>
      </c>
      <c r="U78" s="50">
        <f t="shared" si="15"/>
        <v>0</v>
      </c>
      <c r="V78" s="18">
        <f t="shared" si="16"/>
        <v>0</v>
      </c>
      <c r="W78">
        <v>1</v>
      </c>
      <c r="X78" s="50">
        <f t="shared" si="17"/>
        <v>0</v>
      </c>
      <c r="Y78">
        <v>35179.980000000003</v>
      </c>
      <c r="Z78" s="18">
        <f t="shared" si="18"/>
        <v>0</v>
      </c>
    </row>
    <row r="79" spans="1:26" ht="31.5" x14ac:dyDescent="0.25">
      <c r="A79" s="10">
        <v>74</v>
      </c>
      <c r="B79" s="11" t="s">
        <v>197</v>
      </c>
      <c r="C79" s="12">
        <v>1</v>
      </c>
      <c r="D79" s="13">
        <v>37096.68</v>
      </c>
      <c r="E79" s="14">
        <f t="shared" si="10"/>
        <v>37096.68</v>
      </c>
      <c r="F79" s="49">
        <f>1+1+1</f>
        <v>3</v>
      </c>
      <c r="G79" s="15">
        <f t="shared" si="11"/>
        <v>111290.04000000001</v>
      </c>
      <c r="H79" s="16">
        <f t="shared" si="12"/>
        <v>148386.72</v>
      </c>
      <c r="I79" s="17" t="s">
        <v>198</v>
      </c>
      <c r="J79" s="17" t="s">
        <v>14</v>
      </c>
      <c r="K79" s="17" t="s">
        <v>199</v>
      </c>
      <c r="M79">
        <v>4</v>
      </c>
      <c r="N79" s="18">
        <f t="shared" si="13"/>
        <v>-3</v>
      </c>
      <c r="O79">
        <v>2</v>
      </c>
      <c r="P79" s="18">
        <f t="shared" si="14"/>
        <v>-1</v>
      </c>
      <c r="S79">
        <v>1</v>
      </c>
      <c r="T79">
        <v>37096.68</v>
      </c>
      <c r="U79" s="50">
        <f t="shared" si="15"/>
        <v>0</v>
      </c>
      <c r="V79" s="18">
        <f t="shared" si="16"/>
        <v>0</v>
      </c>
      <c r="W79">
        <v>1</v>
      </c>
      <c r="X79" s="50">
        <f t="shared" si="17"/>
        <v>-2</v>
      </c>
      <c r="Y79">
        <v>74193.36</v>
      </c>
      <c r="Z79" s="18">
        <f t="shared" si="18"/>
        <v>-74193.36</v>
      </c>
    </row>
    <row r="80" spans="1:26" ht="24" x14ac:dyDescent="0.25">
      <c r="A80" s="10">
        <v>75</v>
      </c>
      <c r="B80" s="11" t="s">
        <v>200</v>
      </c>
      <c r="C80" s="12">
        <v>1</v>
      </c>
      <c r="D80" s="13">
        <v>30010.67</v>
      </c>
      <c r="E80" s="14">
        <f t="shared" si="10"/>
        <v>30010.67</v>
      </c>
      <c r="F80" s="12">
        <v>1</v>
      </c>
      <c r="G80" s="15">
        <f t="shared" si="11"/>
        <v>30010.67</v>
      </c>
      <c r="H80" s="16">
        <f t="shared" si="12"/>
        <v>60021.34</v>
      </c>
      <c r="I80" s="17" t="s">
        <v>198</v>
      </c>
      <c r="J80" s="17" t="s">
        <v>14</v>
      </c>
      <c r="K80" s="17" t="s">
        <v>199</v>
      </c>
      <c r="M80">
        <v>10</v>
      </c>
      <c r="N80" s="18">
        <f t="shared" si="13"/>
        <v>-9</v>
      </c>
      <c r="O80">
        <v>4</v>
      </c>
      <c r="P80" s="18">
        <f t="shared" si="14"/>
        <v>3</v>
      </c>
      <c r="S80">
        <v>1</v>
      </c>
      <c r="T80">
        <v>30010.67</v>
      </c>
      <c r="U80" s="50">
        <f t="shared" si="15"/>
        <v>0</v>
      </c>
      <c r="V80" s="18">
        <f t="shared" si="16"/>
        <v>0</v>
      </c>
      <c r="W80">
        <v>1</v>
      </c>
      <c r="X80" s="50">
        <f t="shared" si="17"/>
        <v>0</v>
      </c>
      <c r="Y80">
        <v>60021.34</v>
      </c>
      <c r="Z80" s="18">
        <f t="shared" si="18"/>
        <v>0</v>
      </c>
    </row>
    <row r="81" spans="1:26" ht="24" x14ac:dyDescent="0.25">
      <c r="A81" s="10">
        <v>76</v>
      </c>
      <c r="B81" s="11" t="s">
        <v>201</v>
      </c>
      <c r="C81" s="12">
        <v>1</v>
      </c>
      <c r="D81" s="13">
        <v>68939.78</v>
      </c>
      <c r="E81" s="14">
        <f t="shared" si="10"/>
        <v>68939.78</v>
      </c>
      <c r="F81" s="12">
        <v>0</v>
      </c>
      <c r="G81" s="15">
        <f t="shared" si="11"/>
        <v>0</v>
      </c>
      <c r="H81" s="16">
        <f t="shared" si="12"/>
        <v>68939.78</v>
      </c>
      <c r="I81" s="17" t="s">
        <v>198</v>
      </c>
      <c r="J81" s="17" t="s">
        <v>14</v>
      </c>
      <c r="K81" s="17" t="s">
        <v>199</v>
      </c>
      <c r="M81">
        <v>10</v>
      </c>
      <c r="N81" s="18">
        <f t="shared" si="13"/>
        <v>-9</v>
      </c>
      <c r="O81">
        <v>4</v>
      </c>
      <c r="P81" s="18">
        <f t="shared" si="14"/>
        <v>4</v>
      </c>
      <c r="S81">
        <v>1</v>
      </c>
      <c r="T81">
        <v>68939.78</v>
      </c>
      <c r="U81" s="50">
        <f t="shared" si="15"/>
        <v>0</v>
      </c>
      <c r="V81" s="18">
        <f t="shared" si="16"/>
        <v>0</v>
      </c>
      <c r="W81">
        <v>0</v>
      </c>
      <c r="X81" s="50">
        <f t="shared" si="17"/>
        <v>0</v>
      </c>
      <c r="Y81">
        <v>68939.78</v>
      </c>
      <c r="Z81" s="18">
        <f t="shared" si="18"/>
        <v>0</v>
      </c>
    </row>
    <row r="82" spans="1:26" ht="84" x14ac:dyDescent="0.25">
      <c r="A82" s="10">
        <v>77</v>
      </c>
      <c r="B82" s="11" t="s">
        <v>202</v>
      </c>
      <c r="C82" s="12">
        <v>9</v>
      </c>
      <c r="D82" s="13">
        <v>5305.33</v>
      </c>
      <c r="E82" s="14">
        <f t="shared" si="10"/>
        <v>47747.97</v>
      </c>
      <c r="F82" s="12">
        <v>1</v>
      </c>
      <c r="G82" s="15">
        <f t="shared" si="11"/>
        <v>5305.33</v>
      </c>
      <c r="H82" s="16">
        <f t="shared" si="12"/>
        <v>53053.3</v>
      </c>
      <c r="I82" s="17" t="s">
        <v>203</v>
      </c>
      <c r="J82" s="17" t="s">
        <v>14</v>
      </c>
      <c r="K82" s="17" t="s">
        <v>204</v>
      </c>
      <c r="M82">
        <v>0</v>
      </c>
      <c r="N82" s="18">
        <f t="shared" si="13"/>
        <v>9</v>
      </c>
      <c r="O82">
        <v>0</v>
      </c>
      <c r="P82" s="18">
        <f t="shared" si="14"/>
        <v>-1</v>
      </c>
      <c r="S82">
        <v>9</v>
      </c>
      <c r="T82">
        <v>5305.33</v>
      </c>
      <c r="U82" s="50">
        <f t="shared" si="15"/>
        <v>0</v>
      </c>
      <c r="V82" s="18">
        <f t="shared" si="16"/>
        <v>0</v>
      </c>
      <c r="W82">
        <v>1</v>
      </c>
      <c r="X82" s="50">
        <f t="shared" si="17"/>
        <v>0</v>
      </c>
      <c r="Y82">
        <v>53053.3</v>
      </c>
      <c r="Z82" s="18">
        <f t="shared" si="18"/>
        <v>0</v>
      </c>
    </row>
    <row r="83" spans="1:26" ht="84" x14ac:dyDescent="0.25">
      <c r="A83" s="10">
        <v>78</v>
      </c>
      <c r="B83" s="11" t="s">
        <v>205</v>
      </c>
      <c r="C83" s="12">
        <v>9</v>
      </c>
      <c r="D83" s="13">
        <v>4801.33</v>
      </c>
      <c r="E83" s="14">
        <f t="shared" si="10"/>
        <v>43211.97</v>
      </c>
      <c r="F83" s="12">
        <v>1</v>
      </c>
      <c r="G83" s="15">
        <f t="shared" si="11"/>
        <v>4801.33</v>
      </c>
      <c r="H83" s="16">
        <f t="shared" si="12"/>
        <v>48013.3</v>
      </c>
      <c r="I83" s="17" t="s">
        <v>203</v>
      </c>
      <c r="J83" s="17" t="s">
        <v>14</v>
      </c>
      <c r="K83" s="17" t="s">
        <v>206</v>
      </c>
      <c r="M83">
        <v>2</v>
      </c>
      <c r="N83" s="18">
        <f t="shared" si="13"/>
        <v>7</v>
      </c>
      <c r="O83">
        <v>1</v>
      </c>
      <c r="P83" s="18">
        <f t="shared" si="14"/>
        <v>0</v>
      </c>
      <c r="S83">
        <v>9</v>
      </c>
      <c r="T83">
        <v>4801.33</v>
      </c>
      <c r="U83" s="50">
        <f t="shared" si="15"/>
        <v>0</v>
      </c>
      <c r="V83" s="18">
        <f t="shared" si="16"/>
        <v>0</v>
      </c>
      <c r="W83">
        <v>1</v>
      </c>
      <c r="X83" s="50">
        <f t="shared" si="17"/>
        <v>0</v>
      </c>
      <c r="Y83">
        <v>48013.3</v>
      </c>
      <c r="Z83" s="18">
        <f t="shared" si="18"/>
        <v>0</v>
      </c>
    </row>
    <row r="84" spans="1:26" ht="84" x14ac:dyDescent="0.25">
      <c r="A84" s="10">
        <v>79</v>
      </c>
      <c r="B84" s="11" t="s">
        <v>207</v>
      </c>
      <c r="C84" s="12">
        <v>1</v>
      </c>
      <c r="D84" s="13">
        <v>62113.33</v>
      </c>
      <c r="E84" s="14">
        <f t="shared" si="10"/>
        <v>62113.33</v>
      </c>
      <c r="F84" s="12">
        <v>0</v>
      </c>
      <c r="G84" s="15">
        <f t="shared" si="11"/>
        <v>0</v>
      </c>
      <c r="H84" s="16">
        <f t="shared" si="12"/>
        <v>62113.33</v>
      </c>
      <c r="I84" s="17" t="s">
        <v>203</v>
      </c>
      <c r="J84" s="17" t="s">
        <v>14</v>
      </c>
      <c r="K84" s="17" t="s">
        <v>204</v>
      </c>
      <c r="M84">
        <v>10</v>
      </c>
      <c r="N84" s="18">
        <f t="shared" si="13"/>
        <v>-9</v>
      </c>
      <c r="O84">
        <v>22</v>
      </c>
      <c r="P84" s="18">
        <f t="shared" si="14"/>
        <v>22</v>
      </c>
      <c r="S84">
        <v>1</v>
      </c>
      <c r="T84">
        <v>62113.33</v>
      </c>
      <c r="U84" s="50">
        <f t="shared" si="15"/>
        <v>0</v>
      </c>
      <c r="V84" s="18">
        <f t="shared" si="16"/>
        <v>0</v>
      </c>
      <c r="W84">
        <v>0</v>
      </c>
      <c r="X84" s="50">
        <f t="shared" si="17"/>
        <v>0</v>
      </c>
      <c r="Y84">
        <v>62113.33</v>
      </c>
      <c r="Z84" s="18">
        <f t="shared" si="18"/>
        <v>0</v>
      </c>
    </row>
    <row r="85" spans="1:26" ht="84" x14ac:dyDescent="0.25">
      <c r="A85" s="10">
        <v>80</v>
      </c>
      <c r="B85" s="11" t="s">
        <v>208</v>
      </c>
      <c r="C85" s="12">
        <v>9</v>
      </c>
      <c r="D85" s="13">
        <v>13231.67</v>
      </c>
      <c r="E85" s="14">
        <f t="shared" si="10"/>
        <v>119085.03</v>
      </c>
      <c r="F85" s="12">
        <v>1</v>
      </c>
      <c r="G85" s="15">
        <f t="shared" si="11"/>
        <v>13231.67</v>
      </c>
      <c r="H85" s="16">
        <f t="shared" si="12"/>
        <v>132316.70000000001</v>
      </c>
      <c r="I85" s="17" t="s">
        <v>203</v>
      </c>
      <c r="J85" s="17" t="s">
        <v>14</v>
      </c>
      <c r="K85" s="17" t="s">
        <v>204</v>
      </c>
      <c r="M85">
        <v>2</v>
      </c>
      <c r="N85" s="18">
        <f t="shared" si="13"/>
        <v>7</v>
      </c>
      <c r="O85">
        <v>0</v>
      </c>
      <c r="P85" s="18">
        <f t="shared" si="14"/>
        <v>-1</v>
      </c>
      <c r="S85">
        <v>9</v>
      </c>
      <c r="T85">
        <v>13231.67</v>
      </c>
      <c r="U85" s="50">
        <f t="shared" si="15"/>
        <v>0</v>
      </c>
      <c r="V85" s="18">
        <f t="shared" si="16"/>
        <v>0</v>
      </c>
      <c r="W85">
        <v>1</v>
      </c>
      <c r="X85" s="50">
        <f t="shared" si="17"/>
        <v>0</v>
      </c>
      <c r="Y85">
        <v>132316.70000000001</v>
      </c>
      <c r="Z85" s="18">
        <f t="shared" si="18"/>
        <v>0</v>
      </c>
    </row>
    <row r="86" spans="1:26" ht="84" x14ac:dyDescent="0.25">
      <c r="A86" s="10">
        <v>81</v>
      </c>
      <c r="B86" s="11" t="s">
        <v>209</v>
      </c>
      <c r="C86" s="12">
        <v>1</v>
      </c>
      <c r="D86" s="13">
        <v>42298.67</v>
      </c>
      <c r="E86" s="14">
        <f t="shared" si="10"/>
        <v>42298.67</v>
      </c>
      <c r="F86" s="12">
        <v>0</v>
      </c>
      <c r="G86" s="15">
        <f t="shared" si="11"/>
        <v>0</v>
      </c>
      <c r="H86" s="16">
        <f t="shared" si="12"/>
        <v>42298.67</v>
      </c>
      <c r="I86" s="17" t="s">
        <v>203</v>
      </c>
      <c r="J86" s="17" t="s">
        <v>14</v>
      </c>
      <c r="K86" s="17" t="s">
        <v>204</v>
      </c>
      <c r="M86">
        <v>0</v>
      </c>
      <c r="N86" s="18">
        <f t="shared" si="13"/>
        <v>1</v>
      </c>
      <c r="O86">
        <v>0</v>
      </c>
      <c r="P86" s="18">
        <f t="shared" si="14"/>
        <v>0</v>
      </c>
      <c r="S86">
        <v>1</v>
      </c>
      <c r="T86">
        <v>42298.67</v>
      </c>
      <c r="U86" s="50">
        <f t="shared" si="15"/>
        <v>0</v>
      </c>
      <c r="V86" s="18">
        <f t="shared" si="16"/>
        <v>0</v>
      </c>
      <c r="W86">
        <v>0</v>
      </c>
      <c r="X86" s="50">
        <f t="shared" si="17"/>
        <v>0</v>
      </c>
      <c r="Y86">
        <v>42298.67</v>
      </c>
      <c r="Z86" s="18">
        <f t="shared" si="18"/>
        <v>0</v>
      </c>
    </row>
    <row r="87" spans="1:26" ht="94.5" x14ac:dyDescent="0.25">
      <c r="A87" s="10">
        <v>82</v>
      </c>
      <c r="B87" s="11" t="s">
        <v>210</v>
      </c>
      <c r="C87" s="12">
        <v>5</v>
      </c>
      <c r="D87" s="13">
        <v>171000</v>
      </c>
      <c r="E87" s="14">
        <f t="shared" si="10"/>
        <v>855000</v>
      </c>
      <c r="F87" s="12">
        <v>0</v>
      </c>
      <c r="G87" s="15">
        <f t="shared" si="11"/>
        <v>0</v>
      </c>
      <c r="H87" s="16">
        <f t="shared" si="12"/>
        <v>855000</v>
      </c>
      <c r="I87" s="17" t="s">
        <v>211</v>
      </c>
      <c r="J87" s="17" t="s">
        <v>14</v>
      </c>
      <c r="K87" s="17" t="s">
        <v>212</v>
      </c>
      <c r="M87">
        <v>0</v>
      </c>
      <c r="N87" s="18">
        <f t="shared" si="13"/>
        <v>5</v>
      </c>
      <c r="O87">
        <v>0.15</v>
      </c>
      <c r="P87" s="18">
        <f t="shared" si="14"/>
        <v>0.15</v>
      </c>
      <c r="S87">
        <v>5</v>
      </c>
      <c r="T87">
        <v>171000</v>
      </c>
      <c r="U87" s="50">
        <f t="shared" si="15"/>
        <v>0</v>
      </c>
      <c r="V87" s="18">
        <f t="shared" si="16"/>
        <v>0</v>
      </c>
      <c r="W87">
        <v>0</v>
      </c>
      <c r="X87" s="50">
        <f t="shared" si="17"/>
        <v>0</v>
      </c>
      <c r="Y87">
        <v>855000</v>
      </c>
      <c r="Z87" s="18">
        <f t="shared" si="18"/>
        <v>0</v>
      </c>
    </row>
    <row r="88" spans="1:26" ht="48" x14ac:dyDescent="0.25">
      <c r="A88" s="10">
        <v>83</v>
      </c>
      <c r="B88" s="11" t="s">
        <v>213</v>
      </c>
      <c r="C88" s="12">
        <v>5</v>
      </c>
      <c r="D88" s="13">
        <v>29000</v>
      </c>
      <c r="E88" s="14">
        <f t="shared" si="10"/>
        <v>145000</v>
      </c>
      <c r="F88" s="12">
        <v>0</v>
      </c>
      <c r="G88" s="15">
        <f t="shared" si="11"/>
        <v>0</v>
      </c>
      <c r="H88" s="16">
        <f t="shared" si="12"/>
        <v>145000</v>
      </c>
      <c r="I88" s="17" t="s">
        <v>211</v>
      </c>
      <c r="J88" s="17" t="s">
        <v>14</v>
      </c>
      <c r="K88" s="17" t="s">
        <v>212</v>
      </c>
      <c r="M88">
        <v>0</v>
      </c>
      <c r="N88" s="18">
        <f t="shared" si="13"/>
        <v>5</v>
      </c>
      <c r="O88">
        <v>0</v>
      </c>
      <c r="P88" s="18">
        <f t="shared" si="14"/>
        <v>0</v>
      </c>
      <c r="S88">
        <v>5</v>
      </c>
      <c r="T88">
        <v>29000</v>
      </c>
      <c r="U88" s="50">
        <f t="shared" si="15"/>
        <v>0</v>
      </c>
      <c r="V88" s="18">
        <f t="shared" si="16"/>
        <v>0</v>
      </c>
      <c r="W88">
        <v>0</v>
      </c>
      <c r="X88" s="50">
        <f t="shared" si="17"/>
        <v>0</v>
      </c>
      <c r="Y88">
        <v>145000</v>
      </c>
      <c r="Z88" s="18">
        <f t="shared" si="18"/>
        <v>0</v>
      </c>
    </row>
    <row r="89" spans="1:26" ht="60" x14ac:dyDescent="0.25">
      <c r="A89" s="10">
        <v>84</v>
      </c>
      <c r="B89" s="11" t="s">
        <v>214</v>
      </c>
      <c r="C89" s="12">
        <v>1</v>
      </c>
      <c r="D89" s="13">
        <v>122345.51</v>
      </c>
      <c r="E89" s="14">
        <f t="shared" si="10"/>
        <v>122345.51</v>
      </c>
      <c r="F89" s="12">
        <v>0</v>
      </c>
      <c r="G89" s="15">
        <f t="shared" si="11"/>
        <v>0</v>
      </c>
      <c r="H89" s="16">
        <f t="shared" si="12"/>
        <v>122345.51</v>
      </c>
      <c r="I89" s="17" t="s">
        <v>215</v>
      </c>
      <c r="J89" s="17" t="s">
        <v>14</v>
      </c>
      <c r="K89" s="17" t="s">
        <v>212</v>
      </c>
      <c r="M89">
        <v>0</v>
      </c>
      <c r="N89" s="18">
        <f t="shared" si="13"/>
        <v>1</v>
      </c>
      <c r="O89">
        <v>0</v>
      </c>
      <c r="P89" s="18">
        <f t="shared" si="14"/>
        <v>0</v>
      </c>
      <c r="S89">
        <v>1</v>
      </c>
      <c r="T89">
        <v>122345.51</v>
      </c>
      <c r="U89" s="50">
        <f t="shared" si="15"/>
        <v>0</v>
      </c>
      <c r="V89" s="18">
        <f t="shared" si="16"/>
        <v>0</v>
      </c>
      <c r="W89">
        <v>0</v>
      </c>
      <c r="X89" s="50">
        <f t="shared" si="17"/>
        <v>0</v>
      </c>
      <c r="Y89">
        <v>122345.51</v>
      </c>
      <c r="Z89" s="18">
        <f t="shared" si="18"/>
        <v>0</v>
      </c>
    </row>
    <row r="90" spans="1:26" ht="31.5" x14ac:dyDescent="0.25">
      <c r="A90" s="10">
        <v>85</v>
      </c>
      <c r="B90" s="11" t="s">
        <v>216</v>
      </c>
      <c r="C90" s="12">
        <v>10</v>
      </c>
      <c r="D90" s="13">
        <v>20800</v>
      </c>
      <c r="E90" s="14">
        <f t="shared" si="10"/>
        <v>208000</v>
      </c>
      <c r="F90" s="12">
        <v>2</v>
      </c>
      <c r="G90" s="15">
        <f t="shared" si="11"/>
        <v>41600</v>
      </c>
      <c r="H90" s="16">
        <f t="shared" si="12"/>
        <v>249600</v>
      </c>
      <c r="I90" s="17" t="s">
        <v>217</v>
      </c>
      <c r="J90" s="17" t="s">
        <v>14</v>
      </c>
      <c r="K90" s="17" t="s">
        <v>199</v>
      </c>
      <c r="M90">
        <v>0</v>
      </c>
      <c r="N90" s="18">
        <f t="shared" si="13"/>
        <v>10</v>
      </c>
      <c r="O90">
        <v>0</v>
      </c>
      <c r="P90" s="18">
        <f t="shared" si="14"/>
        <v>-2</v>
      </c>
      <c r="S90">
        <v>10</v>
      </c>
      <c r="T90">
        <v>20800</v>
      </c>
      <c r="U90" s="50">
        <f t="shared" si="15"/>
        <v>0</v>
      </c>
      <c r="V90" s="18">
        <f t="shared" si="16"/>
        <v>0</v>
      </c>
      <c r="W90">
        <v>2</v>
      </c>
      <c r="X90" s="50">
        <f t="shared" si="17"/>
        <v>0</v>
      </c>
      <c r="Y90">
        <v>249600</v>
      </c>
      <c r="Z90" s="18">
        <f t="shared" si="18"/>
        <v>0</v>
      </c>
    </row>
    <row r="91" spans="1:26" ht="31.5" x14ac:dyDescent="0.25">
      <c r="A91" s="10">
        <v>86</v>
      </c>
      <c r="B91" s="11" t="s">
        <v>218</v>
      </c>
      <c r="C91" s="12">
        <v>1</v>
      </c>
      <c r="D91" s="13">
        <v>301666.67</v>
      </c>
      <c r="E91" s="14">
        <f t="shared" si="10"/>
        <v>301666.67</v>
      </c>
      <c r="F91" s="12">
        <v>1</v>
      </c>
      <c r="G91" s="15">
        <f t="shared" si="11"/>
        <v>301666.67</v>
      </c>
      <c r="H91" s="16">
        <f t="shared" si="12"/>
        <v>603333.34</v>
      </c>
      <c r="I91" s="17" t="s">
        <v>217</v>
      </c>
      <c r="J91" s="17" t="s">
        <v>14</v>
      </c>
      <c r="K91" s="17" t="s">
        <v>199</v>
      </c>
      <c r="M91">
        <v>0</v>
      </c>
      <c r="N91" s="18">
        <f t="shared" si="13"/>
        <v>1</v>
      </c>
      <c r="O91">
        <v>0</v>
      </c>
      <c r="P91" s="18">
        <f t="shared" si="14"/>
        <v>-1</v>
      </c>
      <c r="S91">
        <v>1</v>
      </c>
      <c r="T91">
        <v>301666.67</v>
      </c>
      <c r="U91" s="50">
        <f t="shared" si="15"/>
        <v>0</v>
      </c>
      <c r="V91" s="18">
        <f t="shared" si="16"/>
        <v>0</v>
      </c>
      <c r="W91">
        <v>1</v>
      </c>
      <c r="X91" s="50">
        <f t="shared" si="17"/>
        <v>0</v>
      </c>
      <c r="Y91">
        <v>603333.34</v>
      </c>
      <c r="Z91" s="18">
        <f t="shared" si="18"/>
        <v>0</v>
      </c>
    </row>
    <row r="92" spans="1:26" ht="31.5" x14ac:dyDescent="0.25">
      <c r="A92" s="10">
        <v>87</v>
      </c>
      <c r="B92" s="11" t="s">
        <v>219</v>
      </c>
      <c r="C92" s="12">
        <v>1</v>
      </c>
      <c r="D92" s="13">
        <v>14766.67</v>
      </c>
      <c r="E92" s="14">
        <f t="shared" si="10"/>
        <v>14766.67</v>
      </c>
      <c r="F92" s="12">
        <v>1</v>
      </c>
      <c r="G92" s="15">
        <f t="shared" si="11"/>
        <v>14766.67</v>
      </c>
      <c r="H92" s="16">
        <f t="shared" si="12"/>
        <v>29533.34</v>
      </c>
      <c r="I92" s="17" t="s">
        <v>217</v>
      </c>
      <c r="J92" s="17" t="s">
        <v>14</v>
      </c>
      <c r="K92" s="17" t="s">
        <v>199</v>
      </c>
      <c r="M92">
        <v>0</v>
      </c>
      <c r="N92" s="18">
        <f t="shared" si="13"/>
        <v>1</v>
      </c>
      <c r="O92">
        <v>0</v>
      </c>
      <c r="P92" s="18">
        <f t="shared" si="14"/>
        <v>-1</v>
      </c>
      <c r="S92">
        <v>1</v>
      </c>
      <c r="T92">
        <v>14766.67</v>
      </c>
      <c r="U92" s="50">
        <f t="shared" si="15"/>
        <v>0</v>
      </c>
      <c r="V92" s="18">
        <f t="shared" si="16"/>
        <v>0</v>
      </c>
      <c r="W92">
        <v>1</v>
      </c>
      <c r="X92" s="50">
        <f t="shared" si="17"/>
        <v>0</v>
      </c>
      <c r="Y92">
        <v>29533.34</v>
      </c>
      <c r="Z92" s="18">
        <f t="shared" si="18"/>
        <v>0</v>
      </c>
    </row>
    <row r="93" spans="1:26" ht="15.75" x14ac:dyDescent="0.25">
      <c r="A93" s="10">
        <v>88</v>
      </c>
      <c r="B93" s="11"/>
      <c r="C93" s="12"/>
      <c r="D93" s="13"/>
      <c r="E93" s="14">
        <f t="shared" si="10"/>
        <v>0</v>
      </c>
      <c r="F93" s="12"/>
      <c r="G93" s="15">
        <f t="shared" si="11"/>
        <v>0</v>
      </c>
      <c r="H93" s="16">
        <f t="shared" si="12"/>
        <v>0</v>
      </c>
      <c r="I93" s="17"/>
      <c r="J93" s="17"/>
      <c r="K93" s="17"/>
      <c r="M93">
        <v>0</v>
      </c>
      <c r="N93" s="18">
        <f t="shared" si="13"/>
        <v>0</v>
      </c>
      <c r="O93">
        <v>0</v>
      </c>
      <c r="P93" s="18">
        <f t="shared" si="14"/>
        <v>0</v>
      </c>
      <c r="X93" s="50">
        <f t="shared" si="17"/>
        <v>0</v>
      </c>
    </row>
    <row r="94" spans="1:26" ht="15.75" x14ac:dyDescent="0.25">
      <c r="A94" s="10">
        <v>89</v>
      </c>
      <c r="B94" s="11"/>
      <c r="C94" s="12"/>
      <c r="D94" s="13"/>
      <c r="E94" s="14">
        <f t="shared" si="10"/>
        <v>0</v>
      </c>
      <c r="F94" s="12" t="s">
        <v>220</v>
      </c>
      <c r="G94" s="15"/>
      <c r="H94" s="16"/>
      <c r="I94" s="17"/>
      <c r="J94" s="17"/>
      <c r="K94" s="17"/>
      <c r="M94">
        <v>0</v>
      </c>
      <c r="N94" s="18">
        <f t="shared" si="13"/>
        <v>0</v>
      </c>
      <c r="O94">
        <v>0</v>
      </c>
      <c r="P94" s="18" t="e">
        <f t="shared" si="14"/>
        <v>#VALUE!</v>
      </c>
      <c r="X94" s="50"/>
    </row>
    <row r="95" spans="1:26" ht="15.75" x14ac:dyDescent="0.25">
      <c r="A95" s="10">
        <v>90</v>
      </c>
      <c r="B95" s="11"/>
      <c r="C95" s="12"/>
      <c r="D95" s="13"/>
      <c r="E95" s="14">
        <f t="shared" si="10"/>
        <v>0</v>
      </c>
      <c r="F95" s="12" t="s">
        <v>220</v>
      </c>
      <c r="G95" s="15"/>
      <c r="H95" s="16"/>
      <c r="I95" s="17"/>
      <c r="J95" s="17"/>
      <c r="K95" s="17"/>
      <c r="M95">
        <v>0</v>
      </c>
      <c r="N95" s="18">
        <f t="shared" si="13"/>
        <v>0</v>
      </c>
      <c r="O95">
        <v>0</v>
      </c>
      <c r="P95" s="18" t="e">
        <f t="shared" si="14"/>
        <v>#VALUE!</v>
      </c>
    </row>
    <row r="96" spans="1:26" ht="15.75" x14ac:dyDescent="0.25">
      <c r="A96" s="10">
        <v>91</v>
      </c>
      <c r="B96" s="11"/>
      <c r="C96" s="12"/>
      <c r="D96" s="13"/>
      <c r="E96" s="14">
        <f t="shared" si="10"/>
        <v>0</v>
      </c>
      <c r="F96" s="12" t="s">
        <v>220</v>
      </c>
      <c r="G96" s="15"/>
      <c r="H96" s="16"/>
      <c r="I96" s="17"/>
      <c r="J96" s="17"/>
      <c r="K96" s="17"/>
      <c r="M96">
        <v>0</v>
      </c>
      <c r="N96" s="18">
        <f t="shared" si="13"/>
        <v>0</v>
      </c>
      <c r="O96">
        <v>0</v>
      </c>
      <c r="P96" s="18" t="e">
        <f t="shared" si="14"/>
        <v>#VALUE!</v>
      </c>
    </row>
    <row r="97" spans="1:16" ht="16.5" thickBot="1" x14ac:dyDescent="0.3">
      <c r="A97" s="10">
        <v>92</v>
      </c>
      <c r="B97" s="11"/>
      <c r="C97" s="12"/>
      <c r="D97" s="13"/>
      <c r="E97" s="14">
        <f t="shared" si="10"/>
        <v>0</v>
      </c>
      <c r="F97" s="12" t="s">
        <v>220</v>
      </c>
      <c r="G97" s="15"/>
      <c r="H97" s="16"/>
      <c r="I97" s="17"/>
      <c r="J97" s="17"/>
      <c r="K97" s="17"/>
      <c r="M97">
        <v>0</v>
      </c>
      <c r="N97" s="18">
        <f t="shared" si="13"/>
        <v>0</v>
      </c>
      <c r="O97">
        <v>0</v>
      </c>
      <c r="P97" s="18" t="e">
        <f t="shared" si="14"/>
        <v>#VALUE!</v>
      </c>
    </row>
    <row r="98" spans="1:16" ht="16.5" thickBot="1" x14ac:dyDescent="0.3">
      <c r="A98" s="52" t="s">
        <v>221</v>
      </c>
      <c r="B98" s="53"/>
      <c r="C98" s="53"/>
      <c r="D98" s="54"/>
      <c r="E98" s="19">
        <f>SUM(E6:E97)</f>
        <v>22384865.909999993</v>
      </c>
      <c r="F98" s="20"/>
      <c r="G98" s="19">
        <f>SUM(G6:G97)</f>
        <v>7010123.0800000001</v>
      </c>
      <c r="H98" s="19">
        <f>SUM(H6:H97)</f>
        <v>29394988.990000013</v>
      </c>
      <c r="I98" s="21"/>
      <c r="J98" s="20"/>
      <c r="K98" s="20"/>
    </row>
    <row r="100" spans="1:16" ht="16.5" hidden="1" thickBot="1" x14ac:dyDescent="0.3">
      <c r="E100" s="19">
        <v>121491717.47500005</v>
      </c>
      <c r="F100" s="20"/>
      <c r="G100" s="22">
        <v>21183859.27500001</v>
      </c>
      <c r="H100" s="22">
        <v>142675576.75</v>
      </c>
    </row>
    <row r="101" spans="1:16" hidden="1" x14ac:dyDescent="0.25"/>
    <row r="102" spans="1:16" hidden="1" x14ac:dyDescent="0.25">
      <c r="E102" s="18">
        <f>E100-E98</f>
        <v>99106851.565000057</v>
      </c>
      <c r="F102" s="18">
        <f t="shared" ref="F102:H102" si="19">F100-F98</f>
        <v>0</v>
      </c>
      <c r="G102" s="18">
        <f t="shared" si="19"/>
        <v>14173736.19500001</v>
      </c>
      <c r="H102" s="18">
        <f t="shared" si="19"/>
        <v>113280587.75999999</v>
      </c>
    </row>
    <row r="103" spans="1:16" hidden="1" x14ac:dyDescent="0.25"/>
    <row r="104" spans="1:16" hidden="1" x14ac:dyDescent="0.25">
      <c r="E104" s="18">
        <f>E98+'[1]2026'!E218</f>
        <v>44630780.229999997</v>
      </c>
    </row>
    <row r="105" spans="1:16" hidden="1" x14ac:dyDescent="0.25">
      <c r="E105" s="18">
        <f>E104-E100</f>
        <v>-76860937.245000064</v>
      </c>
    </row>
    <row r="106" spans="1:16" hidden="1" x14ac:dyDescent="0.25">
      <c r="E106" s="18">
        <f>E100-'[1]2026'!E218</f>
        <v>99245803.155000046</v>
      </c>
    </row>
    <row r="107" spans="1:16" hidden="1" x14ac:dyDescent="0.25"/>
    <row r="108" spans="1:16" ht="16.5" hidden="1" thickBot="1" x14ac:dyDescent="0.3">
      <c r="E108" s="19">
        <v>22245957.849999998</v>
      </c>
    </row>
    <row r="109" spans="1:16" hidden="1" x14ac:dyDescent="0.25"/>
    <row r="110" spans="1:16" hidden="1" x14ac:dyDescent="0.25">
      <c r="E110" s="18">
        <f>E108-E102</f>
        <v>-76860893.715000063</v>
      </c>
    </row>
    <row r="111" spans="1:16" x14ac:dyDescent="0.25">
      <c r="E111" s="44">
        <v>22384900</v>
      </c>
      <c r="F111" s="44"/>
      <c r="G111" s="44">
        <v>7010132.4900000002</v>
      </c>
      <c r="H111" s="18">
        <f>SUBTOTAL(9,H6:H93)</f>
        <v>29394988.990000013</v>
      </c>
    </row>
    <row r="112" spans="1:16" x14ac:dyDescent="0.25">
      <c r="E112" s="18">
        <f>E111-E98</f>
        <v>34.090000007301569</v>
      </c>
      <c r="F112" s="18"/>
      <c r="G112" s="18">
        <f>G111-G98</f>
        <v>9.4100000001490116</v>
      </c>
      <c r="H112" s="18"/>
    </row>
    <row r="113" spans="2:7" ht="15.75" x14ac:dyDescent="0.25">
      <c r="B113" s="24" t="s">
        <v>222</v>
      </c>
      <c r="C113" s="25"/>
      <c r="D113" s="25" t="s">
        <v>223</v>
      </c>
      <c r="E113" s="26"/>
    </row>
    <row r="114" spans="2:7" ht="15.75" x14ac:dyDescent="0.25">
      <c r="B114" s="27"/>
      <c r="C114" s="28" t="s">
        <v>224</v>
      </c>
      <c r="D114" s="29"/>
      <c r="E114" s="26"/>
      <c r="G114" s="18"/>
    </row>
    <row r="115" spans="2:7" ht="15.75" x14ac:dyDescent="0.25">
      <c r="B115" s="27"/>
      <c r="C115" s="30"/>
      <c r="D115" s="30"/>
      <c r="E115" s="26"/>
    </row>
    <row r="116" spans="2:7" ht="15.75" x14ac:dyDescent="0.25">
      <c r="B116" s="24" t="s">
        <v>225</v>
      </c>
      <c r="C116" s="25"/>
      <c r="D116" s="25" t="s">
        <v>226</v>
      </c>
      <c r="E116" s="26"/>
    </row>
    <row r="117" spans="2:7" ht="15.75" x14ac:dyDescent="0.25">
      <c r="B117" s="27"/>
      <c r="C117" s="28" t="s">
        <v>224</v>
      </c>
      <c r="D117" s="29"/>
      <c r="E117" s="26">
        <v>22384726.079999994</v>
      </c>
    </row>
    <row r="118" spans="2:7" ht="15.75" x14ac:dyDescent="0.25">
      <c r="B118" s="27" t="s">
        <v>227</v>
      </c>
      <c r="C118" s="55" t="s">
        <v>228</v>
      </c>
      <c r="D118" s="55"/>
      <c r="E118" s="26"/>
    </row>
    <row r="119" spans="2:7" ht="15.75" x14ac:dyDescent="0.25">
      <c r="B119" s="27"/>
      <c r="C119" s="56" t="s">
        <v>229</v>
      </c>
      <c r="D119" s="56"/>
      <c r="E119" s="26"/>
    </row>
    <row r="120" spans="2:7" ht="15.75" x14ac:dyDescent="0.25">
      <c r="B120" s="32"/>
      <c r="C120" s="57" t="s">
        <v>230</v>
      </c>
      <c r="D120" s="57"/>
      <c r="E120" s="33"/>
    </row>
    <row r="121" spans="2:7" ht="15.75" x14ac:dyDescent="0.25">
      <c r="B121" s="33"/>
      <c r="C121" s="34"/>
      <c r="D121" s="34"/>
      <c r="E121" s="33"/>
    </row>
    <row r="122" spans="2:7" ht="15.75" x14ac:dyDescent="0.25">
      <c r="B122" s="35"/>
      <c r="C122" s="35"/>
      <c r="D122" s="36"/>
      <c r="E122" s="35"/>
    </row>
  </sheetData>
  <autoFilter ref="A5:Z98"/>
  <mergeCells count="13">
    <mergeCell ref="A98:D98"/>
    <mergeCell ref="C118:D118"/>
    <mergeCell ref="C119:D119"/>
    <mergeCell ref="C120:D120"/>
    <mergeCell ref="A2:K2"/>
    <mergeCell ref="A3:A4"/>
    <mergeCell ref="B3:B4"/>
    <mergeCell ref="C3:E3"/>
    <mergeCell ref="F3:G3"/>
    <mergeCell ref="H3:H4"/>
    <mergeCell ref="I3:I4"/>
    <mergeCell ref="J3:J4"/>
    <mergeCell ref="K3:K4"/>
  </mergeCells>
  <dataValidations count="1">
    <dataValidation type="decimal" allowBlank="1" showInputMessage="1" showErrorMessage="1" sqref="C6:D97 F6:F97">
      <formula1>0</formula1>
      <formula2>10000000000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C28" sqref="C28"/>
    </sheetView>
  </sheetViews>
  <sheetFormatPr defaultRowHeight="15" x14ac:dyDescent="0.25"/>
  <cols>
    <col min="1" max="1" width="44.28515625" style="38" customWidth="1"/>
    <col min="2" max="4" width="12.85546875" style="38" customWidth="1"/>
    <col min="5" max="5" width="13.140625" style="38" customWidth="1"/>
    <col min="6" max="6" width="12.140625" style="38" customWidth="1"/>
    <col min="7" max="7" width="63.42578125" style="38" customWidth="1"/>
    <col min="8" max="16384" width="9.140625" style="38"/>
  </cols>
  <sheetData>
    <row r="1" spans="1:7" ht="26.25" customHeight="1" x14ac:dyDescent="0.25">
      <c r="A1" s="37" t="s">
        <v>236</v>
      </c>
      <c r="C1" s="39">
        <v>2026</v>
      </c>
      <c r="D1" s="39"/>
    </row>
    <row r="2" spans="1:7" s="39" customFormat="1" ht="30" x14ac:dyDescent="0.25">
      <c r="A2" s="40" t="s">
        <v>237</v>
      </c>
      <c r="B2" s="40" t="s">
        <v>238</v>
      </c>
      <c r="C2" s="40" t="s">
        <v>239</v>
      </c>
      <c r="D2" s="40" t="s">
        <v>246</v>
      </c>
      <c r="E2" s="40" t="s">
        <v>240</v>
      </c>
      <c r="F2" s="40" t="s">
        <v>241</v>
      </c>
      <c r="G2" s="40" t="s">
        <v>242</v>
      </c>
    </row>
    <row r="3" spans="1:7" ht="60" x14ac:dyDescent="0.25">
      <c r="A3" s="41" t="s">
        <v>49</v>
      </c>
      <c r="B3" s="42">
        <v>5</v>
      </c>
      <c r="C3" s="42">
        <v>6</v>
      </c>
      <c r="D3" s="42">
        <f>C3-B3</f>
        <v>1</v>
      </c>
      <c r="E3" s="43">
        <v>9406.33</v>
      </c>
      <c r="F3" s="43">
        <f>C3*E3</f>
        <v>56437.979999999996</v>
      </c>
      <c r="G3" s="41" t="s">
        <v>243</v>
      </c>
    </row>
    <row r="4" spans="1:7" ht="45" x14ac:dyDescent="0.25">
      <c r="A4" s="41" t="s">
        <v>191</v>
      </c>
      <c r="B4" s="42">
        <v>0</v>
      </c>
      <c r="C4" s="42">
        <v>1</v>
      </c>
      <c r="D4" s="42">
        <f t="shared" ref="D4:D8" si="0">C4-B4</f>
        <v>1</v>
      </c>
      <c r="E4" s="43">
        <v>478070</v>
      </c>
      <c r="F4" s="43">
        <f t="shared" ref="F4:F8" si="1">C4*E4</f>
        <v>478070</v>
      </c>
      <c r="G4" s="41" t="s">
        <v>189</v>
      </c>
    </row>
    <row r="5" spans="1:7" ht="30" x14ac:dyDescent="0.25">
      <c r="A5" s="41" t="s">
        <v>232</v>
      </c>
      <c r="B5" s="42">
        <v>0</v>
      </c>
      <c r="C5" s="42">
        <v>15</v>
      </c>
      <c r="D5" s="42">
        <f t="shared" si="0"/>
        <v>15</v>
      </c>
      <c r="E5" s="43">
        <v>27703.33</v>
      </c>
      <c r="F5" s="43">
        <f t="shared" si="1"/>
        <v>415549.95</v>
      </c>
      <c r="G5" s="41" t="s">
        <v>234</v>
      </c>
    </row>
    <row r="6" spans="1:7" ht="45" x14ac:dyDescent="0.25">
      <c r="A6" s="41" t="s">
        <v>233</v>
      </c>
      <c r="B6" s="42">
        <v>0</v>
      </c>
      <c r="C6" s="42">
        <v>5</v>
      </c>
      <c r="D6" s="42">
        <f t="shared" si="0"/>
        <v>5</v>
      </c>
      <c r="E6" s="43">
        <v>5863.33</v>
      </c>
      <c r="F6" s="43">
        <f t="shared" si="1"/>
        <v>29316.65</v>
      </c>
      <c r="G6" s="41" t="s">
        <v>244</v>
      </c>
    </row>
    <row r="7" spans="1:7" ht="45" x14ac:dyDescent="0.25">
      <c r="A7" s="41" t="s">
        <v>210</v>
      </c>
      <c r="B7" s="42">
        <v>2</v>
      </c>
      <c r="C7" s="42">
        <v>5</v>
      </c>
      <c r="D7" s="42">
        <f t="shared" si="0"/>
        <v>3</v>
      </c>
      <c r="E7" s="43">
        <v>171000</v>
      </c>
      <c r="F7" s="43">
        <f t="shared" si="1"/>
        <v>855000</v>
      </c>
      <c r="G7" s="41" t="s">
        <v>245</v>
      </c>
    </row>
    <row r="8" spans="1:7" ht="45" x14ac:dyDescent="0.25">
      <c r="A8" s="41" t="s">
        <v>213</v>
      </c>
      <c r="B8" s="42">
        <v>2</v>
      </c>
      <c r="C8" s="42">
        <v>5</v>
      </c>
      <c r="D8" s="42">
        <f t="shared" si="0"/>
        <v>3</v>
      </c>
      <c r="E8" s="43">
        <v>29000</v>
      </c>
      <c r="F8" s="43">
        <f t="shared" si="1"/>
        <v>145000</v>
      </c>
      <c r="G8" s="41" t="s">
        <v>245</v>
      </c>
    </row>
    <row r="9" spans="1:7" x14ac:dyDescent="0.25">
      <c r="A9" s="46"/>
      <c r="B9" s="47"/>
      <c r="C9" s="47"/>
      <c r="D9" s="47"/>
      <c r="E9" s="48"/>
      <c r="F9" s="48"/>
      <c r="G9" s="46"/>
    </row>
    <row r="10" spans="1:7" x14ac:dyDescent="0.25">
      <c r="A10" s="46"/>
      <c r="B10" s="47"/>
      <c r="C10" s="47"/>
      <c r="D10" s="47"/>
      <c r="E10" s="48"/>
      <c r="F10" s="48"/>
      <c r="G10" s="46"/>
    </row>
    <row r="11" spans="1:7" x14ac:dyDescent="0.25">
      <c r="A11" s="46"/>
      <c r="B11" s="47"/>
      <c r="C11" s="47"/>
      <c r="D11" s="47"/>
      <c r="E11" s="48"/>
      <c r="F11" s="48"/>
      <c r="G11" s="46"/>
    </row>
    <row r="12" spans="1:7" x14ac:dyDescent="0.25">
      <c r="A12" s="46"/>
      <c r="B12" s="47"/>
      <c r="C12" s="47"/>
      <c r="D12" s="47"/>
      <c r="E12" s="48"/>
      <c r="F12" s="48"/>
      <c r="G12" s="46"/>
    </row>
    <row r="13" spans="1:7" x14ac:dyDescent="0.25">
      <c r="A13" s="46"/>
      <c r="B13" s="47"/>
      <c r="C13" s="47"/>
      <c r="D13" s="47"/>
      <c r="E13" s="48"/>
      <c r="F13" s="48"/>
      <c r="G13" s="46"/>
    </row>
    <row r="14" spans="1:7" x14ac:dyDescent="0.25">
      <c r="A14" s="38" t="s">
        <v>247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tabSelected="1" topLeftCell="A109" workbookViewId="0">
      <selection activeCell="H127" sqref="H127"/>
    </sheetView>
  </sheetViews>
  <sheetFormatPr defaultRowHeight="15" x14ac:dyDescent="0.25"/>
  <cols>
    <col min="2" max="2" width="36.28515625" customWidth="1"/>
    <col min="3" max="3" width="15.140625" customWidth="1"/>
    <col min="4" max="4" width="22.28515625" customWidth="1"/>
    <col min="5" max="6" width="17.5703125" customWidth="1"/>
    <col min="7" max="7" width="14.140625" customWidth="1"/>
    <col min="8" max="8" width="21" customWidth="1"/>
    <col min="9" max="9" width="42.140625" style="23" customWidth="1"/>
    <col min="11" max="11" width="26.28515625" customWidth="1"/>
    <col min="12" max="17" width="0" hidden="1" customWidth="1"/>
  </cols>
  <sheetData>
    <row r="1" spans="1:16" x14ac:dyDescent="0.25">
      <c r="A1">
        <v>9126004.3800000008</v>
      </c>
    </row>
    <row r="2" spans="1:16" ht="16.5" thickBot="1" x14ac:dyDescent="0.3">
      <c r="A2" s="58" t="s">
        <v>231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6" ht="15.75" x14ac:dyDescent="0.25">
      <c r="A3" s="59" t="s">
        <v>0</v>
      </c>
      <c r="B3" s="61" t="s">
        <v>1</v>
      </c>
      <c r="C3" s="63" t="s">
        <v>2</v>
      </c>
      <c r="D3" s="64"/>
      <c r="E3" s="61"/>
      <c r="F3" s="63" t="s">
        <v>3</v>
      </c>
      <c r="G3" s="61"/>
      <c r="H3" s="65" t="s">
        <v>4</v>
      </c>
      <c r="I3" s="67" t="s">
        <v>5</v>
      </c>
      <c r="J3" s="64" t="s">
        <v>6</v>
      </c>
      <c r="K3" s="61" t="s">
        <v>7</v>
      </c>
    </row>
    <row r="4" spans="1:16" ht="32.25" thickBot="1" x14ac:dyDescent="0.3">
      <c r="A4" s="60"/>
      <c r="B4" s="62"/>
      <c r="C4" s="1" t="s">
        <v>8</v>
      </c>
      <c r="D4" s="2" t="s">
        <v>9</v>
      </c>
      <c r="E4" s="3" t="s">
        <v>10</v>
      </c>
      <c r="F4" s="1" t="s">
        <v>8</v>
      </c>
      <c r="G4" s="3" t="s">
        <v>10</v>
      </c>
      <c r="H4" s="66"/>
      <c r="I4" s="68"/>
      <c r="J4" s="69"/>
      <c r="K4" s="62"/>
      <c r="M4" t="s">
        <v>11</v>
      </c>
    </row>
    <row r="5" spans="1:16" ht="16.5" thickBot="1" x14ac:dyDescent="0.3">
      <c r="A5" s="4">
        <v>1</v>
      </c>
      <c r="B5" s="5">
        <v>2</v>
      </c>
      <c r="C5" s="6">
        <v>3</v>
      </c>
      <c r="D5" s="7">
        <v>4</v>
      </c>
      <c r="E5" s="5">
        <v>5</v>
      </c>
      <c r="F5" s="6">
        <v>6</v>
      </c>
      <c r="G5" s="5">
        <v>7</v>
      </c>
      <c r="H5" s="8">
        <v>8</v>
      </c>
      <c r="I5" s="9">
        <v>9</v>
      </c>
      <c r="J5" s="7">
        <v>10</v>
      </c>
      <c r="K5" s="5">
        <v>11</v>
      </c>
    </row>
    <row r="6" spans="1:16" ht="60" x14ac:dyDescent="0.25">
      <c r="A6" s="10">
        <v>1</v>
      </c>
      <c r="B6" s="11" t="s">
        <v>255</v>
      </c>
      <c r="C6" s="12">
        <v>1</v>
      </c>
      <c r="D6" s="13">
        <v>9820.2800000000007</v>
      </c>
      <c r="E6" s="14">
        <f t="shared" ref="E6:E69" si="0">C6*D6</f>
        <v>9820.2800000000007</v>
      </c>
      <c r="F6" s="12">
        <v>0</v>
      </c>
      <c r="G6" s="15">
        <f t="shared" ref="G6" si="1">F6*D6</f>
        <v>0</v>
      </c>
      <c r="H6" s="16">
        <f t="shared" ref="H6" si="2">G6+E6</f>
        <v>9820.2800000000007</v>
      </c>
      <c r="I6" s="17" t="s">
        <v>310</v>
      </c>
      <c r="J6" s="17" t="s">
        <v>311</v>
      </c>
      <c r="K6" s="17" t="s">
        <v>379</v>
      </c>
      <c r="M6">
        <v>0</v>
      </c>
      <c r="N6" s="18">
        <f t="shared" ref="N6:N69" si="3">C6-M6</f>
        <v>1</v>
      </c>
      <c r="O6">
        <v>0</v>
      </c>
      <c r="P6" s="18">
        <f t="shared" ref="P6:P69" si="4">O6-F6</f>
        <v>0</v>
      </c>
    </row>
    <row r="7" spans="1:16" ht="24" x14ac:dyDescent="0.25">
      <c r="A7" s="10">
        <v>2</v>
      </c>
      <c r="B7" s="11" t="s">
        <v>20</v>
      </c>
      <c r="C7" s="12">
        <v>4</v>
      </c>
      <c r="D7" s="13">
        <v>24333.33</v>
      </c>
      <c r="E7" s="14">
        <f t="shared" si="0"/>
        <v>97333.32</v>
      </c>
      <c r="F7" s="12">
        <v>0</v>
      </c>
      <c r="G7" s="15">
        <f t="shared" ref="G7:G70" si="5">F7*D7</f>
        <v>0</v>
      </c>
      <c r="H7" s="16">
        <f t="shared" ref="H7:H70" si="6">G7+E7</f>
        <v>97333.32</v>
      </c>
      <c r="I7" s="17" t="s">
        <v>21</v>
      </c>
      <c r="J7" s="17" t="s">
        <v>14</v>
      </c>
      <c r="K7" s="17" t="s">
        <v>379</v>
      </c>
      <c r="M7">
        <v>0</v>
      </c>
      <c r="N7" s="18">
        <f t="shared" si="3"/>
        <v>4</v>
      </c>
      <c r="O7">
        <v>0</v>
      </c>
      <c r="P7" s="18">
        <f t="shared" si="4"/>
        <v>0</v>
      </c>
    </row>
    <row r="8" spans="1:16" ht="24" x14ac:dyDescent="0.25">
      <c r="A8" s="10">
        <v>3</v>
      </c>
      <c r="B8" s="11" t="s">
        <v>256</v>
      </c>
      <c r="C8" s="12">
        <v>1</v>
      </c>
      <c r="D8" s="13">
        <v>14133.33</v>
      </c>
      <c r="E8" s="14">
        <f t="shared" si="0"/>
        <v>14133.33</v>
      </c>
      <c r="F8" s="12">
        <v>0</v>
      </c>
      <c r="G8" s="15">
        <f t="shared" si="5"/>
        <v>0</v>
      </c>
      <c r="H8" s="16">
        <f t="shared" si="6"/>
        <v>14133.33</v>
      </c>
      <c r="I8" s="17" t="s">
        <v>21</v>
      </c>
      <c r="J8" s="17" t="s">
        <v>14</v>
      </c>
      <c r="K8" s="17" t="s">
        <v>312</v>
      </c>
      <c r="M8">
        <v>0</v>
      </c>
      <c r="N8" s="18">
        <f t="shared" si="3"/>
        <v>1</v>
      </c>
      <c r="O8">
        <v>0</v>
      </c>
      <c r="P8" s="18">
        <f t="shared" si="4"/>
        <v>0</v>
      </c>
    </row>
    <row r="9" spans="1:16" ht="60" x14ac:dyDescent="0.25">
      <c r="A9" s="10">
        <v>4</v>
      </c>
      <c r="B9" s="11" t="s">
        <v>257</v>
      </c>
      <c r="C9" s="12">
        <v>1</v>
      </c>
      <c r="D9" s="13">
        <v>61760.13</v>
      </c>
      <c r="E9" s="14">
        <f t="shared" si="0"/>
        <v>61760.13</v>
      </c>
      <c r="F9" s="12">
        <v>0</v>
      </c>
      <c r="G9" s="15">
        <f t="shared" si="5"/>
        <v>0</v>
      </c>
      <c r="H9" s="16">
        <f t="shared" si="6"/>
        <v>61760.13</v>
      </c>
      <c r="I9" s="17" t="s">
        <v>313</v>
      </c>
      <c r="J9" s="17" t="s">
        <v>314</v>
      </c>
      <c r="K9" s="17" t="s">
        <v>315</v>
      </c>
      <c r="M9">
        <v>0</v>
      </c>
      <c r="N9" s="18">
        <f t="shared" si="3"/>
        <v>1</v>
      </c>
      <c r="O9">
        <v>0</v>
      </c>
      <c r="P9" s="18">
        <f t="shared" si="4"/>
        <v>0</v>
      </c>
    </row>
    <row r="10" spans="1:16" ht="31.5" x14ac:dyDescent="0.25">
      <c r="A10" s="10">
        <v>5</v>
      </c>
      <c r="B10" s="11" t="s">
        <v>258</v>
      </c>
      <c r="C10" s="12">
        <v>1</v>
      </c>
      <c r="D10" s="13">
        <v>51066.67</v>
      </c>
      <c r="E10" s="14">
        <f t="shared" si="0"/>
        <v>51066.67</v>
      </c>
      <c r="F10" s="12">
        <v>0</v>
      </c>
      <c r="G10" s="15">
        <f t="shared" si="5"/>
        <v>0</v>
      </c>
      <c r="H10" s="16">
        <f t="shared" si="6"/>
        <v>51066.67</v>
      </c>
      <c r="I10" s="17" t="s">
        <v>310</v>
      </c>
      <c r="J10" s="17" t="s">
        <v>14</v>
      </c>
      <c r="K10" s="17" t="s">
        <v>315</v>
      </c>
      <c r="M10">
        <v>0</v>
      </c>
      <c r="N10" s="18">
        <f t="shared" si="3"/>
        <v>1</v>
      </c>
      <c r="O10">
        <v>0</v>
      </c>
      <c r="P10" s="18">
        <f t="shared" si="4"/>
        <v>0</v>
      </c>
    </row>
    <row r="11" spans="1:16" ht="24" x14ac:dyDescent="0.25">
      <c r="A11" s="10">
        <v>6</v>
      </c>
      <c r="B11" s="11" t="s">
        <v>259</v>
      </c>
      <c r="C11" s="12">
        <v>1</v>
      </c>
      <c r="D11" s="13">
        <v>36066.67</v>
      </c>
      <c r="E11" s="14">
        <f t="shared" si="0"/>
        <v>36066.67</v>
      </c>
      <c r="F11" s="12">
        <v>0</v>
      </c>
      <c r="G11" s="15">
        <f t="shared" si="5"/>
        <v>0</v>
      </c>
      <c r="H11" s="16">
        <f t="shared" si="6"/>
        <v>36066.67</v>
      </c>
      <c r="I11" s="17" t="s">
        <v>23</v>
      </c>
      <c r="J11" s="17" t="s">
        <v>14</v>
      </c>
      <c r="K11" s="17" t="s">
        <v>379</v>
      </c>
      <c r="M11">
        <v>0</v>
      </c>
      <c r="N11" s="18">
        <f t="shared" si="3"/>
        <v>1</v>
      </c>
      <c r="O11">
        <v>0</v>
      </c>
      <c r="P11" s="18">
        <f t="shared" si="4"/>
        <v>0</v>
      </c>
    </row>
    <row r="12" spans="1:16" ht="31.5" x14ac:dyDescent="0.25">
      <c r="A12" s="10">
        <v>7</v>
      </c>
      <c r="B12" s="11" t="s">
        <v>260</v>
      </c>
      <c r="C12" s="12">
        <v>1</v>
      </c>
      <c r="D12" s="13">
        <v>30333.33</v>
      </c>
      <c r="E12" s="14">
        <f t="shared" si="0"/>
        <v>30333.33</v>
      </c>
      <c r="F12" s="12">
        <v>0</v>
      </c>
      <c r="G12" s="15">
        <f t="shared" si="5"/>
        <v>0</v>
      </c>
      <c r="H12" s="16">
        <f t="shared" si="6"/>
        <v>30333.33</v>
      </c>
      <c r="I12" s="17" t="s">
        <v>21</v>
      </c>
      <c r="J12" s="17" t="s">
        <v>14</v>
      </c>
      <c r="K12" s="17" t="s">
        <v>312</v>
      </c>
      <c r="M12">
        <v>1</v>
      </c>
      <c r="N12" s="18">
        <f t="shared" si="3"/>
        <v>0</v>
      </c>
      <c r="O12">
        <v>0</v>
      </c>
      <c r="P12" s="18">
        <f t="shared" si="4"/>
        <v>0</v>
      </c>
    </row>
    <row r="13" spans="1:16" ht="60" x14ac:dyDescent="0.25">
      <c r="A13" s="10">
        <v>8</v>
      </c>
      <c r="B13" s="11" t="s">
        <v>261</v>
      </c>
      <c r="C13" s="12">
        <v>1</v>
      </c>
      <c r="D13" s="13">
        <v>5381.25</v>
      </c>
      <c r="E13" s="14">
        <f t="shared" si="0"/>
        <v>5381.25</v>
      </c>
      <c r="F13" s="12">
        <v>0</v>
      </c>
      <c r="G13" s="15">
        <f t="shared" si="5"/>
        <v>0</v>
      </c>
      <c r="H13" s="16">
        <f t="shared" si="6"/>
        <v>5381.25</v>
      </c>
      <c r="I13" s="17" t="s">
        <v>23</v>
      </c>
      <c r="J13" s="17" t="s">
        <v>316</v>
      </c>
      <c r="K13" s="17" t="s">
        <v>379</v>
      </c>
      <c r="M13">
        <v>0</v>
      </c>
      <c r="N13" s="18">
        <f t="shared" si="3"/>
        <v>1</v>
      </c>
      <c r="O13">
        <v>0</v>
      </c>
      <c r="P13" s="18">
        <f t="shared" si="4"/>
        <v>0</v>
      </c>
    </row>
    <row r="14" spans="1:16" ht="60" x14ac:dyDescent="0.25">
      <c r="A14" s="10">
        <v>9</v>
      </c>
      <c r="B14" s="11" t="s">
        <v>29</v>
      </c>
      <c r="C14" s="12">
        <v>16</v>
      </c>
      <c r="D14" s="13">
        <v>5614.7</v>
      </c>
      <c r="E14" s="14">
        <f t="shared" si="0"/>
        <v>89835.199999999997</v>
      </c>
      <c r="F14" s="12">
        <v>4</v>
      </c>
      <c r="G14" s="15">
        <f t="shared" si="5"/>
        <v>22458.799999999999</v>
      </c>
      <c r="H14" s="16">
        <f t="shared" si="6"/>
        <v>112294</v>
      </c>
      <c r="I14" s="17" t="s">
        <v>30</v>
      </c>
      <c r="J14" s="17" t="s">
        <v>31</v>
      </c>
      <c r="K14" s="17" t="s">
        <v>32</v>
      </c>
      <c r="M14">
        <v>0</v>
      </c>
      <c r="N14" s="18">
        <f t="shared" si="3"/>
        <v>16</v>
      </c>
      <c r="O14">
        <v>0</v>
      </c>
      <c r="P14" s="18">
        <f t="shared" si="4"/>
        <v>-4</v>
      </c>
    </row>
    <row r="15" spans="1:16" ht="120" x14ac:dyDescent="0.25">
      <c r="A15" s="10">
        <v>10</v>
      </c>
      <c r="B15" s="11" t="s">
        <v>33</v>
      </c>
      <c r="C15" s="12">
        <v>1</v>
      </c>
      <c r="D15" s="13">
        <v>23352.799999999999</v>
      </c>
      <c r="E15" s="14">
        <f t="shared" si="0"/>
        <v>23352.799999999999</v>
      </c>
      <c r="F15" s="12">
        <v>1</v>
      </c>
      <c r="G15" s="15">
        <f t="shared" si="5"/>
        <v>23352.799999999999</v>
      </c>
      <c r="H15" s="16">
        <f t="shared" si="6"/>
        <v>46705.599999999999</v>
      </c>
      <c r="I15" s="17" t="s">
        <v>34</v>
      </c>
      <c r="J15" s="17" t="s">
        <v>35</v>
      </c>
      <c r="K15" s="17" t="s">
        <v>32</v>
      </c>
      <c r="M15">
        <v>0</v>
      </c>
      <c r="N15" s="18">
        <f t="shared" si="3"/>
        <v>1</v>
      </c>
      <c r="O15">
        <v>0</v>
      </c>
      <c r="P15" s="18">
        <f t="shared" si="4"/>
        <v>-1</v>
      </c>
    </row>
    <row r="16" spans="1:16" ht="84" x14ac:dyDescent="0.25">
      <c r="A16" s="10">
        <v>11</v>
      </c>
      <c r="B16" s="11" t="s">
        <v>36</v>
      </c>
      <c r="C16" s="12">
        <v>16</v>
      </c>
      <c r="D16" s="13">
        <v>2449.25</v>
      </c>
      <c r="E16" s="14">
        <f t="shared" si="0"/>
        <v>39188</v>
      </c>
      <c r="F16" s="12">
        <v>4</v>
      </c>
      <c r="G16" s="15">
        <f t="shared" si="5"/>
        <v>9797</v>
      </c>
      <c r="H16" s="16">
        <f t="shared" si="6"/>
        <v>48985</v>
      </c>
      <c r="I16" s="17" t="s">
        <v>37</v>
      </c>
      <c r="J16" s="17" t="s">
        <v>38</v>
      </c>
      <c r="K16" s="17" t="s">
        <v>32</v>
      </c>
      <c r="M16">
        <v>0</v>
      </c>
      <c r="N16" s="18">
        <f t="shared" si="3"/>
        <v>16</v>
      </c>
      <c r="O16">
        <v>0</v>
      </c>
      <c r="P16" s="18">
        <f t="shared" si="4"/>
        <v>-4</v>
      </c>
    </row>
    <row r="17" spans="1:16" ht="144" x14ac:dyDescent="0.25">
      <c r="A17" s="10">
        <v>12</v>
      </c>
      <c r="B17" s="11" t="s">
        <v>39</v>
      </c>
      <c r="C17" s="12">
        <v>16</v>
      </c>
      <c r="D17" s="13">
        <v>27009.06</v>
      </c>
      <c r="E17" s="14">
        <f t="shared" si="0"/>
        <v>432144.96</v>
      </c>
      <c r="F17" s="12">
        <v>4</v>
      </c>
      <c r="G17" s="15">
        <f t="shared" si="5"/>
        <v>108036.24</v>
      </c>
      <c r="H17" s="16">
        <f t="shared" si="6"/>
        <v>540181.20000000007</v>
      </c>
      <c r="I17" s="17" t="s">
        <v>40</v>
      </c>
      <c r="J17" s="17" t="s">
        <v>41</v>
      </c>
      <c r="K17" s="17" t="s">
        <v>32</v>
      </c>
      <c r="M17">
        <v>0</v>
      </c>
      <c r="N17" s="18">
        <f t="shared" si="3"/>
        <v>16</v>
      </c>
      <c r="O17">
        <v>0</v>
      </c>
      <c r="P17" s="18">
        <f t="shared" si="4"/>
        <v>-4</v>
      </c>
    </row>
    <row r="18" spans="1:16" ht="84" x14ac:dyDescent="0.25">
      <c r="A18" s="10">
        <v>13</v>
      </c>
      <c r="B18" s="11" t="s">
        <v>42</v>
      </c>
      <c r="C18" s="12">
        <v>23</v>
      </c>
      <c r="D18" s="13">
        <v>987.64</v>
      </c>
      <c r="E18" s="14">
        <f t="shared" si="0"/>
        <v>22715.72</v>
      </c>
      <c r="F18" s="12">
        <v>4</v>
      </c>
      <c r="G18" s="15">
        <f t="shared" si="5"/>
        <v>3950.56</v>
      </c>
      <c r="H18" s="16">
        <f t="shared" si="6"/>
        <v>26666.280000000002</v>
      </c>
      <c r="I18" s="17" t="s">
        <v>43</v>
      </c>
      <c r="J18" s="17" t="s">
        <v>44</v>
      </c>
      <c r="K18" s="17" t="s">
        <v>32</v>
      </c>
      <c r="M18">
        <v>0</v>
      </c>
      <c r="N18" s="18">
        <f t="shared" si="3"/>
        <v>23</v>
      </c>
      <c r="O18">
        <v>0</v>
      </c>
      <c r="P18" s="18">
        <f t="shared" si="4"/>
        <v>-4</v>
      </c>
    </row>
    <row r="19" spans="1:16" ht="72" x14ac:dyDescent="0.25">
      <c r="A19" s="10">
        <v>14</v>
      </c>
      <c r="B19" s="11" t="s">
        <v>45</v>
      </c>
      <c r="C19" s="12">
        <v>4</v>
      </c>
      <c r="D19" s="13">
        <v>2329.67</v>
      </c>
      <c r="E19" s="14">
        <f t="shared" si="0"/>
        <v>9318.68</v>
      </c>
      <c r="F19" s="12">
        <v>1</v>
      </c>
      <c r="G19" s="15">
        <f t="shared" si="5"/>
        <v>2329.67</v>
      </c>
      <c r="H19" s="16">
        <f t="shared" si="6"/>
        <v>11648.35</v>
      </c>
      <c r="I19" s="17" t="s">
        <v>46</v>
      </c>
      <c r="J19" s="17" t="s">
        <v>47</v>
      </c>
      <c r="K19" s="17" t="s">
        <v>32</v>
      </c>
      <c r="M19">
        <v>0</v>
      </c>
      <c r="N19" s="18">
        <f t="shared" si="3"/>
        <v>4</v>
      </c>
      <c r="O19">
        <v>0</v>
      </c>
      <c r="P19" s="18">
        <f t="shared" si="4"/>
        <v>-1</v>
      </c>
    </row>
    <row r="20" spans="1:16" ht="24" x14ac:dyDescent="0.25">
      <c r="A20" s="10">
        <v>15</v>
      </c>
      <c r="B20" s="11" t="s">
        <v>48</v>
      </c>
      <c r="C20" s="45">
        <f>8+1</f>
        <v>9</v>
      </c>
      <c r="D20" s="13">
        <v>1223</v>
      </c>
      <c r="E20" s="14">
        <f t="shared" si="0"/>
        <v>11007</v>
      </c>
      <c r="F20" s="45">
        <f>2-1</f>
        <v>1</v>
      </c>
      <c r="G20" s="15">
        <f t="shared" si="5"/>
        <v>1223</v>
      </c>
      <c r="H20" s="16">
        <f t="shared" si="6"/>
        <v>12230</v>
      </c>
      <c r="I20" s="17" t="s">
        <v>30</v>
      </c>
      <c r="J20" s="17" t="s">
        <v>14</v>
      </c>
      <c r="K20" s="17" t="s">
        <v>32</v>
      </c>
      <c r="M20">
        <v>0</v>
      </c>
      <c r="N20" s="18">
        <f t="shared" si="3"/>
        <v>9</v>
      </c>
      <c r="O20">
        <v>0</v>
      </c>
      <c r="P20" s="18">
        <f t="shared" si="4"/>
        <v>-1</v>
      </c>
    </row>
    <row r="21" spans="1:16" ht="60" x14ac:dyDescent="0.25">
      <c r="A21" s="10">
        <v>16</v>
      </c>
      <c r="B21" s="11" t="s">
        <v>49</v>
      </c>
      <c r="C21" s="12">
        <v>6</v>
      </c>
      <c r="D21" s="13">
        <v>9406.33</v>
      </c>
      <c r="E21" s="14">
        <f t="shared" si="0"/>
        <v>56437.979999999996</v>
      </c>
      <c r="F21" s="12">
        <v>1</v>
      </c>
      <c r="G21" s="15">
        <f t="shared" si="5"/>
        <v>9406.33</v>
      </c>
      <c r="H21" s="16">
        <f t="shared" si="6"/>
        <v>65844.31</v>
      </c>
      <c r="I21" s="17" t="s">
        <v>50</v>
      </c>
      <c r="J21" s="17" t="s">
        <v>51</v>
      </c>
      <c r="K21" s="17" t="s">
        <v>52</v>
      </c>
      <c r="M21">
        <v>0</v>
      </c>
      <c r="N21" s="18">
        <f t="shared" si="3"/>
        <v>6</v>
      </c>
      <c r="O21">
        <v>0</v>
      </c>
      <c r="P21" s="18">
        <f t="shared" si="4"/>
        <v>-1</v>
      </c>
    </row>
    <row r="22" spans="1:16" ht="24" x14ac:dyDescent="0.25">
      <c r="A22" s="10">
        <v>17</v>
      </c>
      <c r="B22" s="11" t="s">
        <v>53</v>
      </c>
      <c r="C22" s="12">
        <v>1</v>
      </c>
      <c r="D22" s="13">
        <v>14193.33</v>
      </c>
      <c r="E22" s="14">
        <f t="shared" si="0"/>
        <v>14193.33</v>
      </c>
      <c r="F22" s="12">
        <v>0</v>
      </c>
      <c r="G22" s="15">
        <f t="shared" si="5"/>
        <v>0</v>
      </c>
      <c r="H22" s="16">
        <f t="shared" si="6"/>
        <v>14193.33</v>
      </c>
      <c r="I22" s="17" t="s">
        <v>30</v>
      </c>
      <c r="J22" s="17" t="s">
        <v>14</v>
      </c>
      <c r="K22" s="17" t="s">
        <v>32</v>
      </c>
      <c r="M22">
        <v>0</v>
      </c>
      <c r="N22" s="18">
        <f t="shared" si="3"/>
        <v>1</v>
      </c>
      <c r="O22">
        <v>0</v>
      </c>
      <c r="P22" s="18">
        <f t="shared" si="4"/>
        <v>0</v>
      </c>
    </row>
    <row r="23" spans="1:16" ht="60" x14ac:dyDescent="0.25">
      <c r="A23" s="10">
        <v>18</v>
      </c>
      <c r="B23" s="11" t="s">
        <v>54</v>
      </c>
      <c r="C23" s="12">
        <v>2</v>
      </c>
      <c r="D23" s="13">
        <v>27144.880000000001</v>
      </c>
      <c r="E23" s="14">
        <f t="shared" si="0"/>
        <v>54289.760000000002</v>
      </c>
      <c r="F23" s="12">
        <v>1</v>
      </c>
      <c r="G23" s="15">
        <f t="shared" si="5"/>
        <v>27144.880000000001</v>
      </c>
      <c r="H23" s="16">
        <f t="shared" si="6"/>
        <v>81434.64</v>
      </c>
      <c r="I23" s="17" t="s">
        <v>55</v>
      </c>
      <c r="J23" s="17" t="s">
        <v>56</v>
      </c>
      <c r="K23" s="17" t="s">
        <v>57</v>
      </c>
      <c r="M23">
        <v>0</v>
      </c>
      <c r="N23" s="18">
        <f t="shared" si="3"/>
        <v>2</v>
      </c>
      <c r="O23">
        <v>0</v>
      </c>
      <c r="P23" s="18">
        <f t="shared" si="4"/>
        <v>-1</v>
      </c>
    </row>
    <row r="24" spans="1:16" ht="31.5" x14ac:dyDescent="0.25">
      <c r="A24" s="10">
        <v>19</v>
      </c>
      <c r="B24" s="11" t="s">
        <v>249</v>
      </c>
      <c r="C24" s="49">
        <f>4-1</f>
        <v>3</v>
      </c>
      <c r="D24" s="13">
        <v>7332.67</v>
      </c>
      <c r="E24" s="14">
        <f t="shared" si="0"/>
        <v>21998.010000000002</v>
      </c>
      <c r="F24" s="49">
        <f>1+1</f>
        <v>2</v>
      </c>
      <c r="G24" s="15">
        <f t="shared" si="5"/>
        <v>14665.34</v>
      </c>
      <c r="H24" s="16">
        <f t="shared" si="6"/>
        <v>36663.350000000006</v>
      </c>
      <c r="I24" s="17" t="s">
        <v>63</v>
      </c>
      <c r="J24" s="17" t="s">
        <v>14</v>
      </c>
      <c r="K24" s="17" t="s">
        <v>65</v>
      </c>
      <c r="M24">
        <v>0</v>
      </c>
      <c r="N24" s="18">
        <f t="shared" si="3"/>
        <v>3</v>
      </c>
      <c r="O24">
        <v>0</v>
      </c>
      <c r="P24" s="18">
        <f t="shared" si="4"/>
        <v>-2</v>
      </c>
    </row>
    <row r="25" spans="1:16" ht="31.5" x14ac:dyDescent="0.25">
      <c r="A25" s="10">
        <v>20</v>
      </c>
      <c r="B25" s="11" t="s">
        <v>250</v>
      </c>
      <c r="C25" s="12">
        <v>1</v>
      </c>
      <c r="D25" s="13">
        <v>2549.33</v>
      </c>
      <c r="E25" s="14">
        <f t="shared" si="0"/>
        <v>2549.33</v>
      </c>
      <c r="F25" s="12">
        <v>1</v>
      </c>
      <c r="G25" s="15">
        <f t="shared" si="5"/>
        <v>2549.33</v>
      </c>
      <c r="H25" s="16">
        <f t="shared" si="6"/>
        <v>5098.66</v>
      </c>
      <c r="I25" s="17" t="s">
        <v>63</v>
      </c>
      <c r="J25" s="17" t="s">
        <v>14</v>
      </c>
      <c r="K25" s="17" t="s">
        <v>65</v>
      </c>
      <c r="M25">
        <v>0</v>
      </c>
      <c r="N25" s="18">
        <f t="shared" si="3"/>
        <v>1</v>
      </c>
      <c r="O25">
        <v>0</v>
      </c>
      <c r="P25" s="18">
        <f t="shared" si="4"/>
        <v>-1</v>
      </c>
    </row>
    <row r="26" spans="1:16" ht="31.5" x14ac:dyDescent="0.25">
      <c r="A26" s="10">
        <v>21</v>
      </c>
      <c r="B26" s="11" t="s">
        <v>251</v>
      </c>
      <c r="C26" s="12">
        <v>8</v>
      </c>
      <c r="D26" s="13">
        <v>7035</v>
      </c>
      <c r="E26" s="14">
        <f t="shared" si="0"/>
        <v>56280</v>
      </c>
      <c r="F26" s="12">
        <v>2</v>
      </c>
      <c r="G26" s="15">
        <f t="shared" si="5"/>
        <v>14070</v>
      </c>
      <c r="H26" s="16">
        <f t="shared" si="6"/>
        <v>70350</v>
      </c>
      <c r="I26" s="17" t="s">
        <v>63</v>
      </c>
      <c r="J26" s="17" t="s">
        <v>14</v>
      </c>
      <c r="K26" s="17" t="s">
        <v>65</v>
      </c>
      <c r="M26">
        <v>0</v>
      </c>
      <c r="N26" s="18">
        <f t="shared" si="3"/>
        <v>8</v>
      </c>
      <c r="O26">
        <v>0</v>
      </c>
      <c r="P26" s="18">
        <f t="shared" si="4"/>
        <v>-2</v>
      </c>
    </row>
    <row r="27" spans="1:16" ht="31.5" x14ac:dyDescent="0.25">
      <c r="A27" s="10">
        <v>22</v>
      </c>
      <c r="B27" s="11" t="s">
        <v>252</v>
      </c>
      <c r="C27" s="12">
        <v>8</v>
      </c>
      <c r="D27" s="13">
        <v>7548</v>
      </c>
      <c r="E27" s="14">
        <f t="shared" si="0"/>
        <v>60384</v>
      </c>
      <c r="F27" s="12">
        <v>2</v>
      </c>
      <c r="G27" s="15">
        <f t="shared" si="5"/>
        <v>15096</v>
      </c>
      <c r="H27" s="16">
        <f t="shared" si="6"/>
        <v>75480</v>
      </c>
      <c r="I27" s="17" t="s">
        <v>63</v>
      </c>
      <c r="J27" s="17" t="s">
        <v>14</v>
      </c>
      <c r="K27" s="17" t="s">
        <v>65</v>
      </c>
      <c r="M27">
        <v>0</v>
      </c>
      <c r="N27" s="18">
        <f t="shared" si="3"/>
        <v>8</v>
      </c>
      <c r="O27">
        <v>0</v>
      </c>
      <c r="P27" s="18">
        <f t="shared" si="4"/>
        <v>-2</v>
      </c>
    </row>
    <row r="28" spans="1:16" ht="31.5" x14ac:dyDescent="0.25">
      <c r="A28" s="10">
        <v>23</v>
      </c>
      <c r="B28" s="11" t="s">
        <v>253</v>
      </c>
      <c r="C28" s="12">
        <v>8</v>
      </c>
      <c r="D28" s="13">
        <v>5172</v>
      </c>
      <c r="E28" s="14">
        <f t="shared" si="0"/>
        <v>41376</v>
      </c>
      <c r="F28" s="12">
        <v>2</v>
      </c>
      <c r="G28" s="15">
        <f t="shared" si="5"/>
        <v>10344</v>
      </c>
      <c r="H28" s="16">
        <f t="shared" si="6"/>
        <v>51720</v>
      </c>
      <c r="I28" s="17" t="s">
        <v>63</v>
      </c>
      <c r="J28" s="17" t="s">
        <v>14</v>
      </c>
      <c r="K28" s="17" t="s">
        <v>65</v>
      </c>
      <c r="M28">
        <v>0</v>
      </c>
      <c r="N28" s="18">
        <f t="shared" si="3"/>
        <v>8</v>
      </c>
      <c r="O28">
        <v>0</v>
      </c>
      <c r="P28" s="18">
        <f t="shared" si="4"/>
        <v>-2</v>
      </c>
    </row>
    <row r="29" spans="1:16" ht="48" x14ac:dyDescent="0.25">
      <c r="A29" s="10">
        <v>24</v>
      </c>
      <c r="B29" s="11" t="s">
        <v>62</v>
      </c>
      <c r="C29" s="12">
        <v>16</v>
      </c>
      <c r="D29" s="13">
        <v>6573.9</v>
      </c>
      <c r="E29" s="14">
        <f t="shared" si="0"/>
        <v>105182.39999999999</v>
      </c>
      <c r="F29" s="12">
        <v>4</v>
      </c>
      <c r="G29" s="15">
        <f t="shared" si="5"/>
        <v>26295.599999999999</v>
      </c>
      <c r="H29" s="16">
        <f t="shared" si="6"/>
        <v>131478</v>
      </c>
      <c r="I29" s="17" t="s">
        <v>63</v>
      </c>
      <c r="J29" s="17" t="s">
        <v>64</v>
      </c>
      <c r="K29" s="17" t="s">
        <v>65</v>
      </c>
      <c r="M29">
        <v>0</v>
      </c>
      <c r="N29" s="18">
        <f t="shared" si="3"/>
        <v>16</v>
      </c>
      <c r="O29">
        <v>0</v>
      </c>
      <c r="P29" s="18">
        <f t="shared" si="4"/>
        <v>-4</v>
      </c>
    </row>
    <row r="30" spans="1:16" ht="48" x14ac:dyDescent="0.25">
      <c r="A30" s="10">
        <v>25</v>
      </c>
      <c r="B30" s="11" t="s">
        <v>262</v>
      </c>
      <c r="C30" s="12">
        <v>1</v>
      </c>
      <c r="D30" s="13">
        <v>8182.15</v>
      </c>
      <c r="E30" s="14">
        <f t="shared" si="0"/>
        <v>8182.15</v>
      </c>
      <c r="F30" s="12">
        <v>1</v>
      </c>
      <c r="G30" s="15">
        <f t="shared" si="5"/>
        <v>8182.15</v>
      </c>
      <c r="H30" s="16">
        <f t="shared" si="6"/>
        <v>16364.3</v>
      </c>
      <c r="I30" s="17" t="s">
        <v>63</v>
      </c>
      <c r="J30" s="17" t="s">
        <v>317</v>
      </c>
      <c r="K30" s="17" t="s">
        <v>65</v>
      </c>
      <c r="M30">
        <v>0</v>
      </c>
      <c r="N30" s="18">
        <f t="shared" si="3"/>
        <v>1</v>
      </c>
      <c r="O30">
        <v>0</v>
      </c>
      <c r="P30" s="18">
        <f t="shared" si="4"/>
        <v>-1</v>
      </c>
    </row>
    <row r="31" spans="1:16" ht="48" x14ac:dyDescent="0.25">
      <c r="A31" s="10">
        <v>26</v>
      </c>
      <c r="B31" s="11" t="s">
        <v>263</v>
      </c>
      <c r="C31" s="12">
        <v>1</v>
      </c>
      <c r="D31" s="13">
        <v>30808.69</v>
      </c>
      <c r="E31" s="14">
        <f t="shared" si="0"/>
        <v>30808.69</v>
      </c>
      <c r="F31" s="12">
        <v>1</v>
      </c>
      <c r="G31" s="15">
        <f t="shared" si="5"/>
        <v>30808.69</v>
      </c>
      <c r="H31" s="16">
        <f t="shared" si="6"/>
        <v>61617.38</v>
      </c>
      <c r="I31" s="17" t="s">
        <v>63</v>
      </c>
      <c r="J31" s="17" t="s">
        <v>318</v>
      </c>
      <c r="K31" s="17" t="s">
        <v>65</v>
      </c>
      <c r="M31">
        <v>0</v>
      </c>
      <c r="N31" s="18">
        <f t="shared" si="3"/>
        <v>1</v>
      </c>
      <c r="O31">
        <v>0</v>
      </c>
      <c r="P31" s="18">
        <f t="shared" si="4"/>
        <v>-1</v>
      </c>
    </row>
    <row r="32" spans="1:16" ht="48" x14ac:dyDescent="0.25">
      <c r="A32" s="10">
        <v>27</v>
      </c>
      <c r="B32" s="11" t="s">
        <v>264</v>
      </c>
      <c r="C32" s="12">
        <v>8</v>
      </c>
      <c r="D32" s="13">
        <v>29557.67</v>
      </c>
      <c r="E32" s="14">
        <f t="shared" si="0"/>
        <v>236461.36</v>
      </c>
      <c r="F32" s="12">
        <v>2</v>
      </c>
      <c r="G32" s="15">
        <f t="shared" si="5"/>
        <v>59115.34</v>
      </c>
      <c r="H32" s="16">
        <f t="shared" si="6"/>
        <v>295576.69999999995</v>
      </c>
      <c r="I32" s="17" t="s">
        <v>319</v>
      </c>
      <c r="J32" s="17" t="s">
        <v>320</v>
      </c>
      <c r="K32" s="17" t="s">
        <v>68</v>
      </c>
      <c r="M32">
        <v>0</v>
      </c>
      <c r="N32" s="18">
        <f t="shared" si="3"/>
        <v>8</v>
      </c>
      <c r="O32">
        <v>0</v>
      </c>
      <c r="P32" s="18">
        <f t="shared" si="4"/>
        <v>-2</v>
      </c>
    </row>
    <row r="33" spans="1:16" ht="60" x14ac:dyDescent="0.25">
      <c r="A33" s="10">
        <v>28</v>
      </c>
      <c r="B33" s="11" t="s">
        <v>265</v>
      </c>
      <c r="C33" s="12">
        <v>4</v>
      </c>
      <c r="D33" s="13">
        <v>2207.8200000000002</v>
      </c>
      <c r="E33" s="14">
        <f t="shared" si="0"/>
        <v>8831.2800000000007</v>
      </c>
      <c r="F33" s="12">
        <v>1</v>
      </c>
      <c r="G33" s="15">
        <f t="shared" si="5"/>
        <v>2207.8200000000002</v>
      </c>
      <c r="H33" s="16">
        <f t="shared" si="6"/>
        <v>11039.1</v>
      </c>
      <c r="I33" s="17" t="s">
        <v>319</v>
      </c>
      <c r="J33" s="17" t="s">
        <v>321</v>
      </c>
      <c r="K33" s="17" t="s">
        <v>322</v>
      </c>
      <c r="M33">
        <v>0</v>
      </c>
      <c r="N33" s="18">
        <f t="shared" si="3"/>
        <v>4</v>
      </c>
      <c r="O33">
        <v>0</v>
      </c>
      <c r="P33" s="18">
        <f t="shared" si="4"/>
        <v>-1</v>
      </c>
    </row>
    <row r="34" spans="1:16" ht="60" x14ac:dyDescent="0.25">
      <c r="A34" s="10">
        <v>29</v>
      </c>
      <c r="B34" s="11" t="s">
        <v>266</v>
      </c>
      <c r="C34" s="12">
        <v>4</v>
      </c>
      <c r="D34" s="13">
        <v>1797.27</v>
      </c>
      <c r="E34" s="14">
        <f t="shared" si="0"/>
        <v>7189.08</v>
      </c>
      <c r="F34" s="12">
        <v>1</v>
      </c>
      <c r="G34" s="15">
        <f t="shared" si="5"/>
        <v>1797.27</v>
      </c>
      <c r="H34" s="16">
        <f t="shared" si="6"/>
        <v>8986.35</v>
      </c>
      <c r="I34" s="17" t="s">
        <v>319</v>
      </c>
      <c r="J34" s="17" t="s">
        <v>323</v>
      </c>
      <c r="K34" s="17" t="s">
        <v>322</v>
      </c>
      <c r="M34">
        <v>0</v>
      </c>
      <c r="N34" s="18">
        <f t="shared" si="3"/>
        <v>4</v>
      </c>
      <c r="O34">
        <v>0</v>
      </c>
      <c r="P34" s="18">
        <f t="shared" si="4"/>
        <v>-1</v>
      </c>
    </row>
    <row r="35" spans="1:16" ht="48" x14ac:dyDescent="0.25">
      <c r="A35" s="10">
        <v>30</v>
      </c>
      <c r="B35" s="11" t="s">
        <v>267</v>
      </c>
      <c r="C35" s="12">
        <v>12</v>
      </c>
      <c r="D35" s="13">
        <v>9374.7900000000009</v>
      </c>
      <c r="E35" s="14">
        <f t="shared" si="0"/>
        <v>112497.48000000001</v>
      </c>
      <c r="F35" s="12">
        <v>3</v>
      </c>
      <c r="G35" s="15">
        <f t="shared" si="5"/>
        <v>28124.370000000003</v>
      </c>
      <c r="H35" s="16">
        <f t="shared" si="6"/>
        <v>140621.85</v>
      </c>
      <c r="I35" s="17" t="s">
        <v>324</v>
      </c>
      <c r="J35" s="17" t="s">
        <v>325</v>
      </c>
      <c r="K35" s="17" t="s">
        <v>68</v>
      </c>
      <c r="M35">
        <v>0</v>
      </c>
      <c r="N35" s="18">
        <f t="shared" si="3"/>
        <v>12</v>
      </c>
      <c r="O35">
        <v>0</v>
      </c>
      <c r="P35" s="18">
        <f t="shared" si="4"/>
        <v>-3</v>
      </c>
    </row>
    <row r="36" spans="1:16" ht="48" x14ac:dyDescent="0.25">
      <c r="A36" s="10">
        <v>31</v>
      </c>
      <c r="B36" s="11" t="s">
        <v>268</v>
      </c>
      <c r="C36" s="12">
        <v>51</v>
      </c>
      <c r="D36" s="13">
        <v>6126.5</v>
      </c>
      <c r="E36" s="14">
        <f t="shared" si="0"/>
        <v>312451.5</v>
      </c>
      <c r="F36" s="12">
        <v>9</v>
      </c>
      <c r="G36" s="15">
        <f t="shared" si="5"/>
        <v>55138.5</v>
      </c>
      <c r="H36" s="16">
        <f t="shared" si="6"/>
        <v>367590</v>
      </c>
      <c r="I36" s="17" t="s">
        <v>63</v>
      </c>
      <c r="J36" s="17" t="s">
        <v>326</v>
      </c>
      <c r="K36" s="17" t="s">
        <v>68</v>
      </c>
      <c r="M36">
        <v>0</v>
      </c>
      <c r="N36" s="18">
        <f t="shared" si="3"/>
        <v>51</v>
      </c>
      <c r="O36">
        <v>0</v>
      </c>
      <c r="P36" s="18">
        <f t="shared" si="4"/>
        <v>-9</v>
      </c>
    </row>
    <row r="37" spans="1:16" ht="48" x14ac:dyDescent="0.25">
      <c r="A37" s="10">
        <v>32</v>
      </c>
      <c r="B37" s="11" t="s">
        <v>269</v>
      </c>
      <c r="C37" s="12">
        <v>51</v>
      </c>
      <c r="D37" s="13">
        <v>6386.28</v>
      </c>
      <c r="E37" s="14">
        <f t="shared" si="0"/>
        <v>325700.27999999997</v>
      </c>
      <c r="F37" s="12">
        <v>9</v>
      </c>
      <c r="G37" s="15">
        <f t="shared" si="5"/>
        <v>57476.52</v>
      </c>
      <c r="H37" s="16">
        <f t="shared" si="6"/>
        <v>383176.8</v>
      </c>
      <c r="I37" s="17" t="s">
        <v>63</v>
      </c>
      <c r="J37" s="17" t="s">
        <v>327</v>
      </c>
      <c r="K37" s="17" t="s">
        <v>68</v>
      </c>
      <c r="M37">
        <v>0</v>
      </c>
      <c r="N37" s="18">
        <f t="shared" si="3"/>
        <v>51</v>
      </c>
      <c r="O37">
        <v>0</v>
      </c>
      <c r="P37" s="18">
        <f t="shared" si="4"/>
        <v>-9</v>
      </c>
    </row>
    <row r="38" spans="1:16" ht="48" x14ac:dyDescent="0.25">
      <c r="A38" s="10">
        <v>33</v>
      </c>
      <c r="B38" s="11" t="s">
        <v>66</v>
      </c>
      <c r="C38" s="12">
        <v>8</v>
      </c>
      <c r="D38" s="13">
        <v>13063.13</v>
      </c>
      <c r="E38" s="14">
        <f t="shared" si="0"/>
        <v>104505.04</v>
      </c>
      <c r="F38" s="12">
        <v>2</v>
      </c>
      <c r="G38" s="15">
        <f t="shared" si="5"/>
        <v>26126.26</v>
      </c>
      <c r="H38" s="16">
        <f t="shared" si="6"/>
        <v>130631.29999999999</v>
      </c>
      <c r="I38" s="17" t="s">
        <v>63</v>
      </c>
      <c r="J38" s="17" t="s">
        <v>67</v>
      </c>
      <c r="K38" s="17" t="s">
        <v>68</v>
      </c>
      <c r="M38">
        <v>0</v>
      </c>
      <c r="N38" s="18">
        <f t="shared" si="3"/>
        <v>8</v>
      </c>
      <c r="O38">
        <v>0</v>
      </c>
      <c r="P38" s="18">
        <f t="shared" si="4"/>
        <v>-2</v>
      </c>
    </row>
    <row r="39" spans="1:16" ht="48" x14ac:dyDescent="0.25">
      <c r="A39" s="10">
        <v>34</v>
      </c>
      <c r="B39" s="11" t="s">
        <v>270</v>
      </c>
      <c r="C39" s="12">
        <v>4</v>
      </c>
      <c r="D39" s="13">
        <v>7247.5</v>
      </c>
      <c r="E39" s="14">
        <f t="shared" si="0"/>
        <v>28990</v>
      </c>
      <c r="F39" s="12">
        <v>1</v>
      </c>
      <c r="G39" s="15">
        <f t="shared" si="5"/>
        <v>7247.5</v>
      </c>
      <c r="H39" s="16">
        <f t="shared" si="6"/>
        <v>36237.5</v>
      </c>
      <c r="I39" s="17" t="s">
        <v>319</v>
      </c>
      <c r="J39" s="17" t="s">
        <v>328</v>
      </c>
      <c r="K39" s="17" t="s">
        <v>68</v>
      </c>
      <c r="M39">
        <v>0</v>
      </c>
      <c r="N39" s="18">
        <f t="shared" si="3"/>
        <v>4</v>
      </c>
      <c r="O39">
        <v>0</v>
      </c>
      <c r="P39" s="18">
        <f t="shared" si="4"/>
        <v>-1</v>
      </c>
    </row>
    <row r="40" spans="1:16" ht="48" x14ac:dyDescent="0.25">
      <c r="A40" s="10">
        <v>35</v>
      </c>
      <c r="B40" s="11" t="s">
        <v>271</v>
      </c>
      <c r="C40" s="12">
        <v>4</v>
      </c>
      <c r="D40" s="13">
        <v>10499.93</v>
      </c>
      <c r="E40" s="14">
        <f t="shared" si="0"/>
        <v>41999.72</v>
      </c>
      <c r="F40" s="12">
        <v>1</v>
      </c>
      <c r="G40" s="15">
        <f t="shared" si="5"/>
        <v>10499.93</v>
      </c>
      <c r="H40" s="16">
        <f t="shared" si="6"/>
        <v>52499.65</v>
      </c>
      <c r="I40" s="17" t="s">
        <v>63</v>
      </c>
      <c r="J40" s="17" t="s">
        <v>329</v>
      </c>
      <c r="K40" s="17" t="s">
        <v>330</v>
      </c>
      <c r="M40">
        <v>0</v>
      </c>
      <c r="N40" s="18">
        <f t="shared" si="3"/>
        <v>4</v>
      </c>
      <c r="O40">
        <v>0</v>
      </c>
      <c r="P40" s="18">
        <f t="shared" si="4"/>
        <v>-1</v>
      </c>
    </row>
    <row r="41" spans="1:16" ht="48" x14ac:dyDescent="0.25">
      <c r="A41" s="10">
        <v>36</v>
      </c>
      <c r="B41" s="11" t="s">
        <v>272</v>
      </c>
      <c r="C41" s="12">
        <v>102</v>
      </c>
      <c r="D41" s="13">
        <v>2615.5</v>
      </c>
      <c r="E41" s="14">
        <f t="shared" si="0"/>
        <v>266781</v>
      </c>
      <c r="F41" s="12">
        <v>18</v>
      </c>
      <c r="G41" s="15">
        <f t="shared" si="5"/>
        <v>47079</v>
      </c>
      <c r="H41" s="16">
        <f t="shared" si="6"/>
        <v>313860</v>
      </c>
      <c r="I41" s="17" t="s">
        <v>63</v>
      </c>
      <c r="J41" s="17" t="s">
        <v>331</v>
      </c>
      <c r="K41" s="17" t="s">
        <v>68</v>
      </c>
      <c r="M41">
        <v>0</v>
      </c>
      <c r="N41" s="18">
        <f t="shared" si="3"/>
        <v>102</v>
      </c>
      <c r="O41">
        <v>0</v>
      </c>
      <c r="P41" s="18">
        <f t="shared" si="4"/>
        <v>-18</v>
      </c>
    </row>
    <row r="42" spans="1:16" ht="48" x14ac:dyDescent="0.25">
      <c r="A42" s="10">
        <v>37</v>
      </c>
      <c r="B42" s="11" t="s">
        <v>273</v>
      </c>
      <c r="C42" s="12">
        <v>16</v>
      </c>
      <c r="D42" s="13">
        <v>3545.38</v>
      </c>
      <c r="E42" s="14">
        <f t="shared" si="0"/>
        <v>56726.080000000002</v>
      </c>
      <c r="F42" s="12">
        <v>4</v>
      </c>
      <c r="G42" s="15">
        <f t="shared" si="5"/>
        <v>14181.52</v>
      </c>
      <c r="H42" s="16">
        <f t="shared" si="6"/>
        <v>70907.600000000006</v>
      </c>
      <c r="I42" s="17" t="s">
        <v>63</v>
      </c>
      <c r="J42" s="17" t="s">
        <v>332</v>
      </c>
      <c r="K42" s="17" t="s">
        <v>330</v>
      </c>
      <c r="M42">
        <v>0</v>
      </c>
      <c r="N42" s="18">
        <f t="shared" si="3"/>
        <v>16</v>
      </c>
      <c r="O42">
        <v>0</v>
      </c>
      <c r="P42" s="18">
        <f t="shared" si="4"/>
        <v>-4</v>
      </c>
    </row>
    <row r="43" spans="1:16" ht="48" x14ac:dyDescent="0.25">
      <c r="A43" s="10">
        <v>38</v>
      </c>
      <c r="B43" s="11" t="s">
        <v>274</v>
      </c>
      <c r="C43" s="12">
        <v>8</v>
      </c>
      <c r="D43" s="13">
        <v>11966.89</v>
      </c>
      <c r="E43" s="14">
        <f t="shared" si="0"/>
        <v>95735.12</v>
      </c>
      <c r="F43" s="12">
        <v>2</v>
      </c>
      <c r="G43" s="15">
        <f t="shared" si="5"/>
        <v>23933.78</v>
      </c>
      <c r="H43" s="16">
        <f t="shared" si="6"/>
        <v>119668.9</v>
      </c>
      <c r="I43" s="17" t="s">
        <v>333</v>
      </c>
      <c r="J43" s="17" t="s">
        <v>334</v>
      </c>
      <c r="K43" s="17" t="s">
        <v>65</v>
      </c>
      <c r="M43">
        <v>0</v>
      </c>
      <c r="N43" s="18">
        <f t="shared" si="3"/>
        <v>8</v>
      </c>
      <c r="O43">
        <v>0</v>
      </c>
      <c r="P43" s="18">
        <f t="shared" si="4"/>
        <v>-2</v>
      </c>
    </row>
    <row r="44" spans="1:16" ht="48" x14ac:dyDescent="0.25">
      <c r="A44" s="10">
        <v>39</v>
      </c>
      <c r="B44" s="11" t="s">
        <v>271</v>
      </c>
      <c r="C44" s="12">
        <v>4</v>
      </c>
      <c r="D44" s="13">
        <v>9551.0400000000009</v>
      </c>
      <c r="E44" s="14">
        <f t="shared" si="0"/>
        <v>38204.160000000003</v>
      </c>
      <c r="F44" s="12">
        <v>1</v>
      </c>
      <c r="G44" s="15">
        <f t="shared" si="5"/>
        <v>9551.0400000000009</v>
      </c>
      <c r="H44" s="16">
        <f t="shared" si="6"/>
        <v>47755.200000000004</v>
      </c>
      <c r="I44" s="17" t="s">
        <v>63</v>
      </c>
      <c r="J44" s="17" t="s">
        <v>335</v>
      </c>
      <c r="K44" s="17" t="s">
        <v>65</v>
      </c>
      <c r="M44">
        <v>0</v>
      </c>
      <c r="N44" s="18">
        <f t="shared" si="3"/>
        <v>4</v>
      </c>
      <c r="O44">
        <v>0</v>
      </c>
      <c r="P44" s="18">
        <f t="shared" si="4"/>
        <v>-1</v>
      </c>
    </row>
    <row r="45" spans="1:16" ht="48" x14ac:dyDescent="0.25">
      <c r="A45" s="10">
        <v>40</v>
      </c>
      <c r="B45" s="11" t="s">
        <v>275</v>
      </c>
      <c r="C45" s="12">
        <v>2</v>
      </c>
      <c r="D45" s="13">
        <v>13632.65</v>
      </c>
      <c r="E45" s="14">
        <f t="shared" si="0"/>
        <v>27265.3</v>
      </c>
      <c r="F45" s="12">
        <v>1</v>
      </c>
      <c r="G45" s="15">
        <f t="shared" si="5"/>
        <v>13632.65</v>
      </c>
      <c r="H45" s="16">
        <f t="shared" si="6"/>
        <v>40897.949999999997</v>
      </c>
      <c r="I45" s="17" t="s">
        <v>63</v>
      </c>
      <c r="J45" s="17" t="s">
        <v>336</v>
      </c>
      <c r="K45" s="17" t="s">
        <v>65</v>
      </c>
      <c r="M45">
        <v>0</v>
      </c>
      <c r="N45" s="18">
        <f t="shared" si="3"/>
        <v>2</v>
      </c>
      <c r="O45">
        <v>0</v>
      </c>
      <c r="P45" s="18">
        <f t="shared" si="4"/>
        <v>-1</v>
      </c>
    </row>
    <row r="46" spans="1:16" ht="48" x14ac:dyDescent="0.25">
      <c r="A46" s="10">
        <v>41</v>
      </c>
      <c r="B46" s="11" t="s">
        <v>276</v>
      </c>
      <c r="C46" s="12">
        <v>8</v>
      </c>
      <c r="D46" s="13">
        <v>16383.53</v>
      </c>
      <c r="E46" s="14">
        <f t="shared" si="0"/>
        <v>131068.24</v>
      </c>
      <c r="F46" s="12">
        <v>2</v>
      </c>
      <c r="G46" s="15">
        <f t="shared" si="5"/>
        <v>32767.06</v>
      </c>
      <c r="H46" s="16">
        <f t="shared" si="6"/>
        <v>163835.30000000002</v>
      </c>
      <c r="I46" s="17" t="s">
        <v>63</v>
      </c>
      <c r="J46" s="17" t="s">
        <v>337</v>
      </c>
      <c r="K46" s="17" t="s">
        <v>65</v>
      </c>
      <c r="M46">
        <v>0</v>
      </c>
      <c r="N46" s="18">
        <f t="shared" si="3"/>
        <v>8</v>
      </c>
      <c r="O46">
        <v>0</v>
      </c>
      <c r="P46" s="18">
        <f t="shared" si="4"/>
        <v>-2</v>
      </c>
    </row>
    <row r="47" spans="1:16" ht="48" x14ac:dyDescent="0.25">
      <c r="A47" s="10">
        <v>42</v>
      </c>
      <c r="B47" s="11" t="s">
        <v>277</v>
      </c>
      <c r="C47" s="12">
        <v>4</v>
      </c>
      <c r="D47" s="13">
        <v>10806.33</v>
      </c>
      <c r="E47" s="14">
        <f t="shared" si="0"/>
        <v>43225.32</v>
      </c>
      <c r="F47" s="12">
        <v>1</v>
      </c>
      <c r="G47" s="15">
        <f t="shared" si="5"/>
        <v>10806.33</v>
      </c>
      <c r="H47" s="16">
        <f t="shared" si="6"/>
        <v>54031.65</v>
      </c>
      <c r="I47" s="17" t="s">
        <v>63</v>
      </c>
      <c r="J47" s="17" t="s">
        <v>338</v>
      </c>
      <c r="K47" s="17" t="s">
        <v>65</v>
      </c>
      <c r="M47">
        <v>0</v>
      </c>
      <c r="N47" s="18">
        <f t="shared" si="3"/>
        <v>4</v>
      </c>
      <c r="O47">
        <v>0</v>
      </c>
      <c r="P47" s="18">
        <f t="shared" si="4"/>
        <v>-1</v>
      </c>
    </row>
    <row r="48" spans="1:16" ht="48" x14ac:dyDescent="0.25">
      <c r="A48" s="10">
        <v>43</v>
      </c>
      <c r="B48" s="11" t="s">
        <v>278</v>
      </c>
      <c r="C48" s="12">
        <v>16</v>
      </c>
      <c r="D48" s="13">
        <v>13202.59</v>
      </c>
      <c r="E48" s="14">
        <f t="shared" si="0"/>
        <v>211241.44</v>
      </c>
      <c r="F48" s="12">
        <v>4</v>
      </c>
      <c r="G48" s="15">
        <f t="shared" si="5"/>
        <v>52810.36</v>
      </c>
      <c r="H48" s="16">
        <f t="shared" si="6"/>
        <v>264051.8</v>
      </c>
      <c r="I48" s="17" t="s">
        <v>63</v>
      </c>
      <c r="J48" s="17" t="s">
        <v>339</v>
      </c>
      <c r="K48" s="17" t="s">
        <v>65</v>
      </c>
      <c r="M48">
        <v>0</v>
      </c>
      <c r="N48" s="18">
        <f t="shared" si="3"/>
        <v>16</v>
      </c>
      <c r="O48">
        <v>0</v>
      </c>
      <c r="P48" s="18">
        <f t="shared" si="4"/>
        <v>-4</v>
      </c>
    </row>
    <row r="49" spans="1:16" ht="48" x14ac:dyDescent="0.25">
      <c r="A49" s="10">
        <v>44</v>
      </c>
      <c r="B49" s="11" t="s">
        <v>279</v>
      </c>
      <c r="C49" s="12">
        <v>4</v>
      </c>
      <c r="D49" s="13">
        <v>11505.68</v>
      </c>
      <c r="E49" s="14">
        <f t="shared" si="0"/>
        <v>46022.720000000001</v>
      </c>
      <c r="F49" s="12">
        <v>1</v>
      </c>
      <c r="G49" s="15">
        <f t="shared" si="5"/>
        <v>11505.68</v>
      </c>
      <c r="H49" s="16">
        <f t="shared" si="6"/>
        <v>57528.4</v>
      </c>
      <c r="I49" s="17" t="s">
        <v>63</v>
      </c>
      <c r="J49" s="17" t="s">
        <v>340</v>
      </c>
      <c r="K49" s="17" t="s">
        <v>65</v>
      </c>
      <c r="M49">
        <v>0</v>
      </c>
      <c r="N49" s="18">
        <f t="shared" si="3"/>
        <v>4</v>
      </c>
      <c r="O49">
        <v>0</v>
      </c>
      <c r="P49" s="18">
        <f t="shared" si="4"/>
        <v>-1</v>
      </c>
    </row>
    <row r="50" spans="1:16" ht="48" x14ac:dyDescent="0.25">
      <c r="A50" s="10">
        <v>45</v>
      </c>
      <c r="B50" s="11" t="s">
        <v>280</v>
      </c>
      <c r="C50" s="12">
        <v>4</v>
      </c>
      <c r="D50" s="13">
        <v>14138.84</v>
      </c>
      <c r="E50" s="14">
        <f t="shared" si="0"/>
        <v>56555.360000000001</v>
      </c>
      <c r="F50" s="12">
        <v>1</v>
      </c>
      <c r="G50" s="15">
        <f t="shared" si="5"/>
        <v>14138.84</v>
      </c>
      <c r="H50" s="16">
        <f t="shared" si="6"/>
        <v>70694.2</v>
      </c>
      <c r="I50" s="17" t="s">
        <v>63</v>
      </c>
      <c r="J50" s="17" t="s">
        <v>341</v>
      </c>
      <c r="K50" s="17" t="s">
        <v>65</v>
      </c>
      <c r="M50">
        <v>0</v>
      </c>
      <c r="N50" s="18">
        <f t="shared" si="3"/>
        <v>4</v>
      </c>
      <c r="O50">
        <v>0</v>
      </c>
      <c r="P50" s="18">
        <f t="shared" si="4"/>
        <v>-1</v>
      </c>
    </row>
    <row r="51" spans="1:16" ht="48" x14ac:dyDescent="0.25">
      <c r="A51" s="10">
        <v>46</v>
      </c>
      <c r="B51" s="11" t="s">
        <v>281</v>
      </c>
      <c r="C51" s="12">
        <v>4</v>
      </c>
      <c r="D51" s="13">
        <v>14138.84</v>
      </c>
      <c r="E51" s="14">
        <f t="shared" si="0"/>
        <v>56555.360000000001</v>
      </c>
      <c r="F51" s="12">
        <v>1</v>
      </c>
      <c r="G51" s="15">
        <f t="shared" si="5"/>
        <v>14138.84</v>
      </c>
      <c r="H51" s="16">
        <f t="shared" si="6"/>
        <v>70694.2</v>
      </c>
      <c r="I51" s="17" t="s">
        <v>63</v>
      </c>
      <c r="J51" s="17" t="s">
        <v>341</v>
      </c>
      <c r="K51" s="17" t="s">
        <v>65</v>
      </c>
      <c r="M51">
        <v>0</v>
      </c>
      <c r="N51" s="18">
        <f t="shared" si="3"/>
        <v>4</v>
      </c>
      <c r="O51">
        <v>0</v>
      </c>
      <c r="P51" s="18">
        <f t="shared" si="4"/>
        <v>-1</v>
      </c>
    </row>
    <row r="52" spans="1:16" ht="48" x14ac:dyDescent="0.25">
      <c r="A52" s="10">
        <v>47</v>
      </c>
      <c r="B52" s="11" t="s">
        <v>282</v>
      </c>
      <c r="C52" s="12">
        <v>12</v>
      </c>
      <c r="D52" s="13">
        <v>12866</v>
      </c>
      <c r="E52" s="14">
        <f t="shared" si="0"/>
        <v>154392</v>
      </c>
      <c r="F52" s="12">
        <v>3</v>
      </c>
      <c r="G52" s="15">
        <f t="shared" si="5"/>
        <v>38598</v>
      </c>
      <c r="H52" s="16">
        <f t="shared" si="6"/>
        <v>192990</v>
      </c>
      <c r="I52" s="17" t="s">
        <v>63</v>
      </c>
      <c r="J52" s="17" t="s">
        <v>342</v>
      </c>
      <c r="K52" s="17" t="s">
        <v>65</v>
      </c>
      <c r="M52">
        <v>0</v>
      </c>
      <c r="N52" s="18">
        <f t="shared" si="3"/>
        <v>12</v>
      </c>
      <c r="O52">
        <v>0</v>
      </c>
      <c r="P52" s="18">
        <f t="shared" si="4"/>
        <v>-3</v>
      </c>
    </row>
    <row r="53" spans="1:16" ht="48" x14ac:dyDescent="0.25">
      <c r="A53" s="10">
        <v>48</v>
      </c>
      <c r="B53" s="11" t="s">
        <v>283</v>
      </c>
      <c r="C53" s="12">
        <v>8</v>
      </c>
      <c r="D53" s="13">
        <v>6224</v>
      </c>
      <c r="E53" s="14">
        <f t="shared" si="0"/>
        <v>49792</v>
      </c>
      <c r="F53" s="12">
        <v>2</v>
      </c>
      <c r="G53" s="15">
        <f t="shared" si="5"/>
        <v>12448</v>
      </c>
      <c r="H53" s="16">
        <f t="shared" si="6"/>
        <v>62240</v>
      </c>
      <c r="I53" s="17" t="s">
        <v>63</v>
      </c>
      <c r="J53" s="17" t="s">
        <v>343</v>
      </c>
      <c r="K53" s="17" t="s">
        <v>65</v>
      </c>
      <c r="M53">
        <v>0</v>
      </c>
      <c r="N53" s="18">
        <f t="shared" si="3"/>
        <v>8</v>
      </c>
      <c r="O53">
        <v>0</v>
      </c>
      <c r="P53" s="18">
        <f t="shared" si="4"/>
        <v>-2</v>
      </c>
    </row>
    <row r="54" spans="1:16" ht="48" x14ac:dyDescent="0.25">
      <c r="A54" s="10">
        <v>49</v>
      </c>
      <c r="B54" s="11" t="s">
        <v>284</v>
      </c>
      <c r="C54" s="12">
        <v>8</v>
      </c>
      <c r="D54" s="13">
        <v>6880</v>
      </c>
      <c r="E54" s="14">
        <f t="shared" si="0"/>
        <v>55040</v>
      </c>
      <c r="F54" s="12">
        <v>2</v>
      </c>
      <c r="G54" s="15">
        <f t="shared" si="5"/>
        <v>13760</v>
      </c>
      <c r="H54" s="16">
        <f t="shared" si="6"/>
        <v>68800</v>
      </c>
      <c r="I54" s="17" t="s">
        <v>63</v>
      </c>
      <c r="J54" s="17" t="s">
        <v>344</v>
      </c>
      <c r="K54" s="17" t="s">
        <v>65</v>
      </c>
      <c r="M54">
        <v>0</v>
      </c>
      <c r="N54" s="18">
        <f t="shared" si="3"/>
        <v>8</v>
      </c>
      <c r="O54">
        <v>0</v>
      </c>
      <c r="P54" s="18">
        <f t="shared" si="4"/>
        <v>-2</v>
      </c>
    </row>
    <row r="55" spans="1:16" ht="60" x14ac:dyDescent="0.25">
      <c r="A55" s="10">
        <v>50</v>
      </c>
      <c r="B55" s="11" t="s">
        <v>285</v>
      </c>
      <c r="C55" s="12">
        <v>8</v>
      </c>
      <c r="D55" s="13">
        <v>15540.97</v>
      </c>
      <c r="E55" s="14">
        <f t="shared" si="0"/>
        <v>124327.76</v>
      </c>
      <c r="F55" s="12">
        <v>2</v>
      </c>
      <c r="G55" s="15">
        <f t="shared" si="5"/>
        <v>31081.94</v>
      </c>
      <c r="H55" s="16">
        <f t="shared" si="6"/>
        <v>155409.69999999998</v>
      </c>
      <c r="I55" s="17" t="s">
        <v>63</v>
      </c>
      <c r="J55" s="17" t="s">
        <v>345</v>
      </c>
      <c r="K55" s="17" t="s">
        <v>65</v>
      </c>
      <c r="M55">
        <v>0</v>
      </c>
      <c r="N55" s="18">
        <f t="shared" si="3"/>
        <v>8</v>
      </c>
      <c r="O55">
        <v>0</v>
      </c>
      <c r="P55" s="18">
        <f t="shared" si="4"/>
        <v>-2</v>
      </c>
    </row>
    <row r="56" spans="1:16" ht="48" x14ac:dyDescent="0.25">
      <c r="A56" s="10">
        <v>51</v>
      </c>
      <c r="B56" s="11" t="s">
        <v>286</v>
      </c>
      <c r="C56" s="12">
        <v>8</v>
      </c>
      <c r="D56" s="13">
        <v>1994.5</v>
      </c>
      <c r="E56" s="14">
        <f t="shared" si="0"/>
        <v>15956</v>
      </c>
      <c r="F56" s="12">
        <v>2</v>
      </c>
      <c r="G56" s="15">
        <f t="shared" si="5"/>
        <v>3989</v>
      </c>
      <c r="H56" s="16">
        <f t="shared" si="6"/>
        <v>19945</v>
      </c>
      <c r="I56" s="17" t="s">
        <v>63</v>
      </c>
      <c r="J56" s="17" t="s">
        <v>346</v>
      </c>
      <c r="K56" s="17" t="s">
        <v>65</v>
      </c>
      <c r="M56">
        <v>0</v>
      </c>
      <c r="N56" s="18">
        <f t="shared" si="3"/>
        <v>8</v>
      </c>
      <c r="O56">
        <v>0</v>
      </c>
      <c r="P56" s="18">
        <f t="shared" si="4"/>
        <v>-2</v>
      </c>
    </row>
    <row r="57" spans="1:16" ht="48" x14ac:dyDescent="0.25">
      <c r="A57" s="10">
        <v>52</v>
      </c>
      <c r="B57" s="11" t="s">
        <v>287</v>
      </c>
      <c r="C57" s="12">
        <v>4</v>
      </c>
      <c r="D57" s="13">
        <v>18904.62</v>
      </c>
      <c r="E57" s="14">
        <f t="shared" si="0"/>
        <v>75618.48</v>
      </c>
      <c r="F57" s="12">
        <v>1</v>
      </c>
      <c r="G57" s="15">
        <f t="shared" si="5"/>
        <v>18904.62</v>
      </c>
      <c r="H57" s="16">
        <f t="shared" si="6"/>
        <v>94523.099999999991</v>
      </c>
      <c r="I57" s="17" t="s">
        <v>63</v>
      </c>
      <c r="J57" s="17" t="s">
        <v>347</v>
      </c>
      <c r="K57" s="17" t="s">
        <v>65</v>
      </c>
      <c r="M57">
        <v>0</v>
      </c>
      <c r="N57" s="18">
        <f t="shared" si="3"/>
        <v>4</v>
      </c>
      <c r="O57">
        <v>0</v>
      </c>
      <c r="P57" s="18">
        <f t="shared" si="4"/>
        <v>-1</v>
      </c>
    </row>
    <row r="58" spans="1:16" ht="48" x14ac:dyDescent="0.25">
      <c r="A58" s="10">
        <v>53</v>
      </c>
      <c r="B58" s="11" t="s">
        <v>288</v>
      </c>
      <c r="C58" s="12">
        <v>4</v>
      </c>
      <c r="D58" s="13">
        <v>4897.8100000000004</v>
      </c>
      <c r="E58" s="14">
        <f t="shared" si="0"/>
        <v>19591.240000000002</v>
      </c>
      <c r="F58" s="12">
        <v>1</v>
      </c>
      <c r="G58" s="15">
        <f t="shared" si="5"/>
        <v>4897.8100000000004</v>
      </c>
      <c r="H58" s="16">
        <f t="shared" si="6"/>
        <v>24489.050000000003</v>
      </c>
      <c r="I58" s="17" t="s">
        <v>63</v>
      </c>
      <c r="J58" s="17" t="s">
        <v>348</v>
      </c>
      <c r="K58" s="17" t="s">
        <v>65</v>
      </c>
      <c r="M58">
        <v>0</v>
      </c>
      <c r="N58" s="18">
        <f t="shared" si="3"/>
        <v>4</v>
      </c>
      <c r="O58">
        <v>0</v>
      </c>
      <c r="P58" s="18">
        <f t="shared" si="4"/>
        <v>-1</v>
      </c>
    </row>
    <row r="59" spans="1:16" ht="48" x14ac:dyDescent="0.25">
      <c r="A59" s="10">
        <v>54</v>
      </c>
      <c r="B59" s="11" t="s">
        <v>289</v>
      </c>
      <c r="C59" s="12">
        <v>4</v>
      </c>
      <c r="D59" s="13">
        <v>4897.8100000000004</v>
      </c>
      <c r="E59" s="14">
        <f t="shared" si="0"/>
        <v>19591.240000000002</v>
      </c>
      <c r="F59" s="12">
        <v>1</v>
      </c>
      <c r="G59" s="15">
        <f t="shared" si="5"/>
        <v>4897.8100000000004</v>
      </c>
      <c r="H59" s="16">
        <f t="shared" si="6"/>
        <v>24489.050000000003</v>
      </c>
      <c r="I59" s="17" t="s">
        <v>63</v>
      </c>
      <c r="J59" s="17" t="s">
        <v>348</v>
      </c>
      <c r="K59" s="17" t="s">
        <v>65</v>
      </c>
      <c r="M59">
        <v>0</v>
      </c>
      <c r="N59" s="18">
        <f t="shared" si="3"/>
        <v>4</v>
      </c>
      <c r="O59">
        <v>0</v>
      </c>
      <c r="P59" s="18">
        <f t="shared" si="4"/>
        <v>-1</v>
      </c>
    </row>
    <row r="60" spans="1:16" ht="60" x14ac:dyDescent="0.25">
      <c r="A60" s="10">
        <v>55</v>
      </c>
      <c r="B60" s="11" t="s">
        <v>290</v>
      </c>
      <c r="C60" s="12">
        <v>8</v>
      </c>
      <c r="D60" s="13">
        <v>5952.8</v>
      </c>
      <c r="E60" s="14">
        <f t="shared" si="0"/>
        <v>47622.400000000001</v>
      </c>
      <c r="F60" s="12">
        <v>2</v>
      </c>
      <c r="G60" s="15">
        <f t="shared" si="5"/>
        <v>11905.6</v>
      </c>
      <c r="H60" s="16">
        <f t="shared" si="6"/>
        <v>59528</v>
      </c>
      <c r="I60" s="17" t="s">
        <v>63</v>
      </c>
      <c r="J60" s="17" t="s">
        <v>349</v>
      </c>
      <c r="K60" s="17" t="s">
        <v>65</v>
      </c>
      <c r="M60">
        <v>0</v>
      </c>
      <c r="N60" s="18">
        <f t="shared" si="3"/>
        <v>8</v>
      </c>
      <c r="O60">
        <v>0</v>
      </c>
      <c r="P60" s="18">
        <f t="shared" si="4"/>
        <v>-2</v>
      </c>
    </row>
    <row r="61" spans="1:16" ht="60" x14ac:dyDescent="0.25">
      <c r="A61" s="10">
        <v>56</v>
      </c>
      <c r="B61" s="11" t="s">
        <v>291</v>
      </c>
      <c r="C61" s="12">
        <v>8</v>
      </c>
      <c r="D61" s="13">
        <v>2527.5</v>
      </c>
      <c r="E61" s="14">
        <f t="shared" si="0"/>
        <v>20220</v>
      </c>
      <c r="F61" s="12">
        <v>2</v>
      </c>
      <c r="G61" s="15">
        <f t="shared" si="5"/>
        <v>5055</v>
      </c>
      <c r="H61" s="16">
        <f t="shared" si="6"/>
        <v>25275</v>
      </c>
      <c r="I61" s="17" t="s">
        <v>63</v>
      </c>
      <c r="J61" s="17" t="s">
        <v>350</v>
      </c>
      <c r="K61" s="17" t="s">
        <v>65</v>
      </c>
      <c r="M61">
        <v>0</v>
      </c>
      <c r="N61" s="18">
        <f t="shared" si="3"/>
        <v>8</v>
      </c>
      <c r="O61">
        <v>0</v>
      </c>
      <c r="P61" s="18">
        <f t="shared" si="4"/>
        <v>-2</v>
      </c>
    </row>
    <row r="62" spans="1:16" ht="60" x14ac:dyDescent="0.25">
      <c r="A62" s="10">
        <v>57</v>
      </c>
      <c r="B62" s="11" t="s">
        <v>292</v>
      </c>
      <c r="C62" s="12">
        <v>1</v>
      </c>
      <c r="D62" s="13">
        <v>2781.25</v>
      </c>
      <c r="E62" s="14">
        <f t="shared" si="0"/>
        <v>2781.25</v>
      </c>
      <c r="F62" s="12">
        <v>0</v>
      </c>
      <c r="G62" s="15">
        <f t="shared" si="5"/>
        <v>0</v>
      </c>
      <c r="H62" s="16">
        <f t="shared" si="6"/>
        <v>2781.25</v>
      </c>
      <c r="I62" s="17" t="s">
        <v>63</v>
      </c>
      <c r="J62" s="17" t="s">
        <v>351</v>
      </c>
      <c r="K62" s="17" t="s">
        <v>65</v>
      </c>
      <c r="M62">
        <v>0</v>
      </c>
      <c r="N62" s="18">
        <f t="shared" si="3"/>
        <v>1</v>
      </c>
      <c r="O62">
        <v>0</v>
      </c>
      <c r="P62" s="18">
        <f t="shared" si="4"/>
        <v>0</v>
      </c>
    </row>
    <row r="63" spans="1:16" ht="48" x14ac:dyDescent="0.25">
      <c r="A63" s="10">
        <v>58</v>
      </c>
      <c r="B63" s="11" t="s">
        <v>69</v>
      </c>
      <c r="C63" s="12">
        <v>8</v>
      </c>
      <c r="D63" s="13">
        <v>18433.490000000002</v>
      </c>
      <c r="E63" s="14">
        <f t="shared" si="0"/>
        <v>147467.92000000001</v>
      </c>
      <c r="F63" s="12">
        <v>0</v>
      </c>
      <c r="G63" s="15">
        <f t="shared" si="5"/>
        <v>0</v>
      </c>
      <c r="H63" s="16">
        <f t="shared" si="6"/>
        <v>147467.92000000001</v>
      </c>
      <c r="I63" s="17" t="s">
        <v>70</v>
      </c>
      <c r="J63" s="17" t="s">
        <v>71</v>
      </c>
      <c r="K63" s="17" t="s">
        <v>32</v>
      </c>
      <c r="M63">
        <v>0</v>
      </c>
      <c r="N63" s="18">
        <f t="shared" si="3"/>
        <v>8</v>
      </c>
      <c r="O63">
        <v>0</v>
      </c>
      <c r="P63" s="18">
        <f t="shared" si="4"/>
        <v>0</v>
      </c>
    </row>
    <row r="64" spans="1:16" ht="48" x14ac:dyDescent="0.25">
      <c r="A64" s="10">
        <v>59</v>
      </c>
      <c r="B64" s="11" t="s">
        <v>293</v>
      </c>
      <c r="C64" s="12">
        <v>4</v>
      </c>
      <c r="D64" s="13">
        <v>29699.25</v>
      </c>
      <c r="E64" s="14">
        <f t="shared" si="0"/>
        <v>118797</v>
      </c>
      <c r="F64" s="12">
        <v>1</v>
      </c>
      <c r="G64" s="15">
        <f t="shared" si="5"/>
        <v>29699.25</v>
      </c>
      <c r="H64" s="16">
        <f t="shared" si="6"/>
        <v>148496.25</v>
      </c>
      <c r="I64" s="17" t="s">
        <v>63</v>
      </c>
      <c r="J64" s="17" t="s">
        <v>352</v>
      </c>
      <c r="K64" s="17" t="s">
        <v>65</v>
      </c>
      <c r="M64">
        <v>0</v>
      </c>
      <c r="N64" s="18">
        <f t="shared" si="3"/>
        <v>4</v>
      </c>
      <c r="O64">
        <v>0</v>
      </c>
      <c r="P64" s="18">
        <f t="shared" si="4"/>
        <v>-1</v>
      </c>
    </row>
    <row r="65" spans="1:16" ht="48" x14ac:dyDescent="0.25">
      <c r="A65" s="10">
        <v>60</v>
      </c>
      <c r="B65" s="11" t="s">
        <v>294</v>
      </c>
      <c r="C65" s="12">
        <v>4</v>
      </c>
      <c r="D65" s="13">
        <v>46731.5</v>
      </c>
      <c r="E65" s="14">
        <f t="shared" si="0"/>
        <v>186926</v>
      </c>
      <c r="F65" s="12">
        <v>1</v>
      </c>
      <c r="G65" s="15">
        <f t="shared" si="5"/>
        <v>46731.5</v>
      </c>
      <c r="H65" s="16">
        <f t="shared" si="6"/>
        <v>233657.5</v>
      </c>
      <c r="I65" s="17" t="s">
        <v>63</v>
      </c>
      <c r="J65" s="17" t="s">
        <v>353</v>
      </c>
      <c r="K65" s="17" t="s">
        <v>354</v>
      </c>
      <c r="M65">
        <v>0</v>
      </c>
      <c r="N65" s="18">
        <f t="shared" si="3"/>
        <v>4</v>
      </c>
      <c r="O65">
        <v>0</v>
      </c>
      <c r="P65" s="18">
        <f t="shared" si="4"/>
        <v>-1</v>
      </c>
    </row>
    <row r="66" spans="1:16" ht="48" x14ac:dyDescent="0.25">
      <c r="A66" s="10">
        <v>61</v>
      </c>
      <c r="B66" s="11" t="s">
        <v>295</v>
      </c>
      <c r="C66" s="12">
        <v>11</v>
      </c>
      <c r="D66" s="13">
        <v>4046.67</v>
      </c>
      <c r="E66" s="14">
        <f t="shared" si="0"/>
        <v>44513.37</v>
      </c>
      <c r="F66" s="12">
        <v>4</v>
      </c>
      <c r="G66" s="15">
        <f t="shared" si="5"/>
        <v>16186.68</v>
      </c>
      <c r="H66" s="16">
        <f t="shared" si="6"/>
        <v>60700.05</v>
      </c>
      <c r="I66" s="17" t="s">
        <v>63</v>
      </c>
      <c r="J66" s="17" t="s">
        <v>355</v>
      </c>
      <c r="K66" s="17" t="s">
        <v>356</v>
      </c>
      <c r="M66">
        <v>0</v>
      </c>
      <c r="N66" s="18">
        <f t="shared" si="3"/>
        <v>11</v>
      </c>
      <c r="O66">
        <v>0</v>
      </c>
      <c r="P66" s="18">
        <f t="shared" si="4"/>
        <v>-4</v>
      </c>
    </row>
    <row r="67" spans="1:16" ht="48" x14ac:dyDescent="0.25">
      <c r="A67" s="10">
        <v>62</v>
      </c>
      <c r="B67" s="11" t="s">
        <v>296</v>
      </c>
      <c r="C67" s="12">
        <v>17</v>
      </c>
      <c r="D67" s="13">
        <v>14627.9</v>
      </c>
      <c r="E67" s="14">
        <f t="shared" si="0"/>
        <v>248674.3</v>
      </c>
      <c r="F67" s="12">
        <v>3</v>
      </c>
      <c r="G67" s="15">
        <f t="shared" si="5"/>
        <v>43883.7</v>
      </c>
      <c r="H67" s="16">
        <f t="shared" si="6"/>
        <v>292558</v>
      </c>
      <c r="I67" s="17" t="s">
        <v>63</v>
      </c>
      <c r="J67" s="17" t="s">
        <v>357</v>
      </c>
      <c r="K67" s="17" t="s">
        <v>65</v>
      </c>
      <c r="M67">
        <v>0</v>
      </c>
      <c r="N67" s="18">
        <f t="shared" si="3"/>
        <v>17</v>
      </c>
      <c r="O67">
        <v>0</v>
      </c>
      <c r="P67" s="18">
        <f t="shared" si="4"/>
        <v>-3</v>
      </c>
    </row>
    <row r="68" spans="1:16" ht="48" x14ac:dyDescent="0.25">
      <c r="A68" s="10">
        <v>63</v>
      </c>
      <c r="B68" s="11" t="s">
        <v>297</v>
      </c>
      <c r="C68" s="12">
        <v>85</v>
      </c>
      <c r="D68" s="13">
        <v>15828.67</v>
      </c>
      <c r="E68" s="14">
        <f t="shared" si="0"/>
        <v>1345436.95</v>
      </c>
      <c r="F68" s="12">
        <v>15</v>
      </c>
      <c r="G68" s="15">
        <f t="shared" si="5"/>
        <v>237430.05</v>
      </c>
      <c r="H68" s="16">
        <f t="shared" si="6"/>
        <v>1582867</v>
      </c>
      <c r="I68" s="17" t="s">
        <v>63</v>
      </c>
      <c r="J68" s="17" t="s">
        <v>358</v>
      </c>
      <c r="K68" s="17" t="s">
        <v>65</v>
      </c>
      <c r="M68">
        <v>0</v>
      </c>
      <c r="N68" s="18">
        <f t="shared" si="3"/>
        <v>85</v>
      </c>
      <c r="O68">
        <v>0</v>
      </c>
      <c r="P68" s="18">
        <f t="shared" si="4"/>
        <v>-15</v>
      </c>
    </row>
    <row r="69" spans="1:16" ht="48" x14ac:dyDescent="0.25">
      <c r="A69" s="10">
        <v>64</v>
      </c>
      <c r="B69" s="11" t="s">
        <v>264</v>
      </c>
      <c r="C69" s="12">
        <v>12</v>
      </c>
      <c r="D69" s="13">
        <v>29557.67</v>
      </c>
      <c r="E69" s="14">
        <f t="shared" si="0"/>
        <v>354692.04</v>
      </c>
      <c r="F69" s="12">
        <v>0</v>
      </c>
      <c r="G69" s="15">
        <f t="shared" si="5"/>
        <v>0</v>
      </c>
      <c r="H69" s="16">
        <f t="shared" si="6"/>
        <v>354692.04</v>
      </c>
      <c r="I69" s="17" t="s">
        <v>63</v>
      </c>
      <c r="J69" s="17" t="s">
        <v>320</v>
      </c>
      <c r="K69" s="17" t="s">
        <v>65</v>
      </c>
      <c r="M69">
        <v>0</v>
      </c>
      <c r="N69" s="18">
        <f t="shared" si="3"/>
        <v>12</v>
      </c>
      <c r="O69">
        <v>0</v>
      </c>
      <c r="P69" s="18">
        <f t="shared" si="4"/>
        <v>0</v>
      </c>
    </row>
    <row r="70" spans="1:16" ht="60" x14ac:dyDescent="0.25">
      <c r="A70" s="10">
        <v>65</v>
      </c>
      <c r="B70" s="11" t="s">
        <v>298</v>
      </c>
      <c r="C70" s="12">
        <v>1</v>
      </c>
      <c r="D70" s="13">
        <v>22643.37</v>
      </c>
      <c r="E70" s="14">
        <f t="shared" ref="E70:E113" si="7">C70*D70</f>
        <v>22643.37</v>
      </c>
      <c r="F70" s="12">
        <v>0</v>
      </c>
      <c r="G70" s="15">
        <f t="shared" si="5"/>
        <v>0</v>
      </c>
      <c r="H70" s="16">
        <f t="shared" si="6"/>
        <v>22643.37</v>
      </c>
      <c r="I70" s="17" t="s">
        <v>63</v>
      </c>
      <c r="J70" s="17" t="s">
        <v>359</v>
      </c>
      <c r="K70" s="17" t="s">
        <v>65</v>
      </c>
      <c r="M70">
        <v>0</v>
      </c>
      <c r="N70" s="18">
        <f t="shared" ref="N70:N113" si="8">C70-M70</f>
        <v>1</v>
      </c>
      <c r="O70">
        <v>0</v>
      </c>
      <c r="P70" s="18">
        <f t="shared" ref="P70:P113" si="9">O70-F70</f>
        <v>0</v>
      </c>
    </row>
    <row r="71" spans="1:16" ht="48" x14ac:dyDescent="0.25">
      <c r="A71" s="10">
        <v>66</v>
      </c>
      <c r="B71" s="11" t="s">
        <v>299</v>
      </c>
      <c r="C71" s="12">
        <v>22</v>
      </c>
      <c r="D71" s="13">
        <v>25926.49</v>
      </c>
      <c r="E71" s="14">
        <f t="shared" si="7"/>
        <v>570382.78</v>
      </c>
      <c r="F71" s="12">
        <v>6</v>
      </c>
      <c r="G71" s="15">
        <f t="shared" ref="G71:G112" si="10">F71*D71</f>
        <v>155558.94</v>
      </c>
      <c r="H71" s="16">
        <f t="shared" ref="H71:H112" si="11">G71+E71</f>
        <v>725941.72</v>
      </c>
      <c r="I71" s="17" t="s">
        <v>63</v>
      </c>
      <c r="J71" s="17" t="s">
        <v>360</v>
      </c>
      <c r="K71" s="17" t="s">
        <v>65</v>
      </c>
      <c r="M71">
        <v>0</v>
      </c>
      <c r="N71" s="18">
        <f t="shared" si="8"/>
        <v>22</v>
      </c>
      <c r="O71">
        <v>0</v>
      </c>
      <c r="P71" s="18">
        <f t="shared" si="9"/>
        <v>-6</v>
      </c>
    </row>
    <row r="72" spans="1:16" ht="48" x14ac:dyDescent="0.25">
      <c r="A72" s="10">
        <v>67</v>
      </c>
      <c r="B72" s="11" t="s">
        <v>72</v>
      </c>
      <c r="C72" s="12">
        <v>8</v>
      </c>
      <c r="D72" s="13">
        <v>13530</v>
      </c>
      <c r="E72" s="14">
        <f t="shared" si="7"/>
        <v>108240</v>
      </c>
      <c r="F72" s="12">
        <v>2</v>
      </c>
      <c r="G72" s="15">
        <f t="shared" si="10"/>
        <v>27060</v>
      </c>
      <c r="H72" s="16">
        <f t="shared" si="11"/>
        <v>135300</v>
      </c>
      <c r="I72" s="17" t="s">
        <v>63</v>
      </c>
      <c r="J72" s="17" t="s">
        <v>73</v>
      </c>
      <c r="K72" s="17" t="s">
        <v>65</v>
      </c>
      <c r="M72">
        <v>0</v>
      </c>
      <c r="N72" s="18">
        <f t="shared" si="8"/>
        <v>8</v>
      </c>
      <c r="O72">
        <v>0</v>
      </c>
      <c r="P72" s="18">
        <f t="shared" si="9"/>
        <v>-2</v>
      </c>
    </row>
    <row r="73" spans="1:16" ht="48" x14ac:dyDescent="0.25">
      <c r="A73" s="10">
        <v>68</v>
      </c>
      <c r="B73" s="11" t="s">
        <v>300</v>
      </c>
      <c r="C73" s="12">
        <v>12</v>
      </c>
      <c r="D73" s="13">
        <v>18212.509999999998</v>
      </c>
      <c r="E73" s="14">
        <f t="shared" si="7"/>
        <v>218550.12</v>
      </c>
      <c r="F73" s="12">
        <v>3</v>
      </c>
      <c r="G73" s="15">
        <f t="shared" si="10"/>
        <v>54637.53</v>
      </c>
      <c r="H73" s="16">
        <f t="shared" si="11"/>
        <v>273187.65000000002</v>
      </c>
      <c r="I73" s="17" t="s">
        <v>63</v>
      </c>
      <c r="J73" s="17" t="s">
        <v>361</v>
      </c>
      <c r="K73" s="17" t="s">
        <v>65</v>
      </c>
      <c r="M73">
        <v>0</v>
      </c>
      <c r="N73" s="18">
        <f t="shared" si="8"/>
        <v>12</v>
      </c>
      <c r="O73">
        <v>0</v>
      </c>
      <c r="P73" s="18">
        <f t="shared" si="9"/>
        <v>-3</v>
      </c>
    </row>
    <row r="74" spans="1:16" ht="60" x14ac:dyDescent="0.25">
      <c r="A74" s="10">
        <v>69</v>
      </c>
      <c r="B74" s="11" t="s">
        <v>301</v>
      </c>
      <c r="C74" s="12">
        <v>2</v>
      </c>
      <c r="D74" s="13">
        <v>10106.5</v>
      </c>
      <c r="E74" s="14">
        <f t="shared" si="7"/>
        <v>20213</v>
      </c>
      <c r="F74" s="12">
        <v>1</v>
      </c>
      <c r="G74" s="15">
        <f t="shared" si="10"/>
        <v>10106.5</v>
      </c>
      <c r="H74" s="16">
        <f t="shared" si="11"/>
        <v>30319.5</v>
      </c>
      <c r="I74" s="17" t="s">
        <v>63</v>
      </c>
      <c r="J74" s="17" t="s">
        <v>362</v>
      </c>
      <c r="K74" s="17" t="s">
        <v>65</v>
      </c>
      <c r="M74">
        <v>0</v>
      </c>
      <c r="N74" s="18">
        <f t="shared" si="8"/>
        <v>2</v>
      </c>
      <c r="O74">
        <v>0</v>
      </c>
      <c r="P74" s="18">
        <f t="shared" si="9"/>
        <v>-1</v>
      </c>
    </row>
    <row r="75" spans="1:16" ht="48" x14ac:dyDescent="0.25">
      <c r="A75" s="10">
        <v>70</v>
      </c>
      <c r="B75" s="11" t="s">
        <v>302</v>
      </c>
      <c r="C75" s="12">
        <v>4</v>
      </c>
      <c r="D75" s="13">
        <v>11689</v>
      </c>
      <c r="E75" s="14">
        <f t="shared" si="7"/>
        <v>46756</v>
      </c>
      <c r="F75" s="49">
        <f>1+1</f>
        <v>2</v>
      </c>
      <c r="G75" s="15">
        <f t="shared" si="10"/>
        <v>23378</v>
      </c>
      <c r="H75" s="16">
        <f t="shared" si="11"/>
        <v>70134</v>
      </c>
      <c r="I75" s="17" t="s">
        <v>63</v>
      </c>
      <c r="J75" s="17" t="s">
        <v>363</v>
      </c>
      <c r="K75" s="17" t="s">
        <v>65</v>
      </c>
      <c r="M75">
        <v>0</v>
      </c>
      <c r="N75" s="18">
        <f t="shared" si="8"/>
        <v>4</v>
      </c>
      <c r="O75">
        <v>0</v>
      </c>
      <c r="P75" s="18">
        <f t="shared" si="9"/>
        <v>-2</v>
      </c>
    </row>
    <row r="76" spans="1:16" ht="48" x14ac:dyDescent="0.25">
      <c r="A76" s="10">
        <v>71</v>
      </c>
      <c r="B76" s="11" t="s">
        <v>303</v>
      </c>
      <c r="C76" s="12">
        <v>9</v>
      </c>
      <c r="D76" s="13">
        <v>2908</v>
      </c>
      <c r="E76" s="14">
        <f t="shared" si="7"/>
        <v>26172</v>
      </c>
      <c r="F76" s="12">
        <v>3</v>
      </c>
      <c r="G76" s="15">
        <f t="shared" si="10"/>
        <v>8724</v>
      </c>
      <c r="H76" s="16">
        <f t="shared" si="11"/>
        <v>34896</v>
      </c>
      <c r="I76" s="17" t="s">
        <v>63</v>
      </c>
      <c r="J76" s="17" t="s">
        <v>364</v>
      </c>
      <c r="K76" s="17" t="s">
        <v>65</v>
      </c>
      <c r="M76">
        <v>0</v>
      </c>
      <c r="N76" s="18">
        <f t="shared" si="8"/>
        <v>9</v>
      </c>
      <c r="O76">
        <v>0</v>
      </c>
      <c r="P76" s="18">
        <f t="shared" si="9"/>
        <v>-3</v>
      </c>
    </row>
    <row r="77" spans="1:16" ht="60" x14ac:dyDescent="0.25">
      <c r="A77" s="10">
        <v>72</v>
      </c>
      <c r="B77" s="11" t="s">
        <v>304</v>
      </c>
      <c r="C77" s="12">
        <v>1</v>
      </c>
      <c r="D77" s="13">
        <v>18677</v>
      </c>
      <c r="E77" s="14">
        <f t="shared" si="7"/>
        <v>18677</v>
      </c>
      <c r="F77" s="12">
        <v>0</v>
      </c>
      <c r="G77" s="15">
        <f t="shared" si="10"/>
        <v>0</v>
      </c>
      <c r="H77" s="16">
        <f t="shared" si="11"/>
        <v>18677</v>
      </c>
      <c r="I77" s="17" t="s">
        <v>63</v>
      </c>
      <c r="J77" s="17" t="s">
        <v>365</v>
      </c>
      <c r="K77" s="17" t="s">
        <v>65</v>
      </c>
      <c r="M77">
        <v>4</v>
      </c>
      <c r="N77" s="18">
        <f t="shared" si="8"/>
        <v>-3</v>
      </c>
      <c r="O77">
        <v>2</v>
      </c>
      <c r="P77" s="18">
        <f t="shared" si="9"/>
        <v>2</v>
      </c>
    </row>
    <row r="78" spans="1:16" ht="48" x14ac:dyDescent="0.25">
      <c r="A78" s="10">
        <v>73</v>
      </c>
      <c r="B78" s="11" t="s">
        <v>305</v>
      </c>
      <c r="C78" s="12">
        <v>4</v>
      </c>
      <c r="D78" s="13">
        <v>11495.93</v>
      </c>
      <c r="E78" s="14">
        <f t="shared" si="7"/>
        <v>45983.72</v>
      </c>
      <c r="F78" s="12">
        <v>1</v>
      </c>
      <c r="G78" s="15">
        <f t="shared" si="10"/>
        <v>11495.93</v>
      </c>
      <c r="H78" s="16">
        <f t="shared" si="11"/>
        <v>57479.65</v>
      </c>
      <c r="I78" s="17" t="s">
        <v>63</v>
      </c>
      <c r="J78" s="17" t="s">
        <v>366</v>
      </c>
      <c r="K78" s="17" t="s">
        <v>65</v>
      </c>
      <c r="M78">
        <v>4</v>
      </c>
      <c r="N78" s="18">
        <f t="shared" si="8"/>
        <v>0</v>
      </c>
      <c r="O78">
        <v>2</v>
      </c>
      <c r="P78" s="18">
        <f t="shared" si="9"/>
        <v>1</v>
      </c>
    </row>
    <row r="79" spans="1:16" ht="48" x14ac:dyDescent="0.25">
      <c r="A79" s="10">
        <v>74</v>
      </c>
      <c r="B79" s="11" t="s">
        <v>306</v>
      </c>
      <c r="C79" s="12">
        <v>1</v>
      </c>
      <c r="D79" s="13">
        <v>19984.8</v>
      </c>
      <c r="E79" s="14">
        <f t="shared" si="7"/>
        <v>19984.8</v>
      </c>
      <c r="F79" s="12">
        <v>1</v>
      </c>
      <c r="G79" s="15">
        <f t="shared" si="10"/>
        <v>19984.8</v>
      </c>
      <c r="H79" s="16">
        <f t="shared" si="11"/>
        <v>39969.599999999999</v>
      </c>
      <c r="I79" s="17" t="s">
        <v>63</v>
      </c>
      <c r="J79" s="17" t="s">
        <v>367</v>
      </c>
      <c r="K79" s="17" t="s">
        <v>65</v>
      </c>
      <c r="M79">
        <v>4</v>
      </c>
      <c r="N79" s="18">
        <f t="shared" si="8"/>
        <v>-3</v>
      </c>
      <c r="O79">
        <v>2</v>
      </c>
      <c r="P79" s="18">
        <f t="shared" si="9"/>
        <v>1</v>
      </c>
    </row>
    <row r="80" spans="1:16" ht="48" x14ac:dyDescent="0.25">
      <c r="A80" s="10">
        <v>75</v>
      </c>
      <c r="B80" s="11" t="s">
        <v>307</v>
      </c>
      <c r="C80" s="12">
        <v>1</v>
      </c>
      <c r="D80" s="13">
        <v>32003.98</v>
      </c>
      <c r="E80" s="14">
        <f t="shared" si="7"/>
        <v>32003.98</v>
      </c>
      <c r="F80" s="12">
        <v>0</v>
      </c>
      <c r="G80" s="15">
        <f t="shared" si="10"/>
        <v>0</v>
      </c>
      <c r="H80" s="16">
        <f t="shared" si="11"/>
        <v>32003.98</v>
      </c>
      <c r="I80" s="17" t="s">
        <v>63</v>
      </c>
      <c r="J80" s="17" t="s">
        <v>368</v>
      </c>
      <c r="K80" s="17" t="s">
        <v>65</v>
      </c>
      <c r="M80">
        <v>10</v>
      </c>
      <c r="N80" s="18">
        <f t="shared" si="8"/>
        <v>-9</v>
      </c>
      <c r="O80">
        <v>4</v>
      </c>
      <c r="P80" s="18">
        <f t="shared" si="9"/>
        <v>4</v>
      </c>
    </row>
    <row r="81" spans="1:16" ht="48" x14ac:dyDescent="0.25">
      <c r="A81" s="10">
        <v>76</v>
      </c>
      <c r="B81" s="11" t="s">
        <v>308</v>
      </c>
      <c r="C81" s="12">
        <v>1</v>
      </c>
      <c r="D81" s="13">
        <v>7247.5</v>
      </c>
      <c r="E81" s="14">
        <f t="shared" si="7"/>
        <v>7247.5</v>
      </c>
      <c r="F81" s="12">
        <v>0</v>
      </c>
      <c r="G81" s="15">
        <f t="shared" si="10"/>
        <v>0</v>
      </c>
      <c r="H81" s="16">
        <f t="shared" si="11"/>
        <v>7247.5</v>
      </c>
      <c r="I81" s="17" t="s">
        <v>63</v>
      </c>
      <c r="J81" s="17" t="s">
        <v>328</v>
      </c>
      <c r="K81" s="17" t="s">
        <v>65</v>
      </c>
      <c r="M81">
        <v>10</v>
      </c>
      <c r="N81" s="18">
        <f t="shared" si="8"/>
        <v>-9</v>
      </c>
      <c r="O81">
        <v>4</v>
      </c>
      <c r="P81" s="18">
        <f t="shared" si="9"/>
        <v>4</v>
      </c>
    </row>
    <row r="82" spans="1:16" ht="48" x14ac:dyDescent="0.25">
      <c r="A82" s="10">
        <v>77</v>
      </c>
      <c r="B82" s="11" t="s">
        <v>306</v>
      </c>
      <c r="C82" s="12">
        <v>1</v>
      </c>
      <c r="D82" s="13">
        <v>57983.6</v>
      </c>
      <c r="E82" s="14">
        <f t="shared" si="7"/>
        <v>57983.6</v>
      </c>
      <c r="F82" s="12">
        <v>1</v>
      </c>
      <c r="G82" s="15">
        <f t="shared" si="10"/>
        <v>57983.6</v>
      </c>
      <c r="H82" s="16">
        <f t="shared" si="11"/>
        <v>115967.2</v>
      </c>
      <c r="I82" s="17" t="s">
        <v>63</v>
      </c>
      <c r="J82" s="17" t="s">
        <v>369</v>
      </c>
      <c r="K82" s="17" t="s">
        <v>65</v>
      </c>
      <c r="M82">
        <v>0</v>
      </c>
      <c r="N82" s="18">
        <f t="shared" si="8"/>
        <v>1</v>
      </c>
      <c r="O82">
        <v>0</v>
      </c>
      <c r="P82" s="18">
        <f t="shared" si="9"/>
        <v>-1</v>
      </c>
    </row>
    <row r="83" spans="1:16" ht="48" x14ac:dyDescent="0.25">
      <c r="A83" s="10">
        <v>78</v>
      </c>
      <c r="B83" s="11" t="s">
        <v>309</v>
      </c>
      <c r="C83" s="12">
        <v>11</v>
      </c>
      <c r="D83" s="13">
        <v>45264.34</v>
      </c>
      <c r="E83" s="14">
        <f t="shared" si="7"/>
        <v>497907.74</v>
      </c>
      <c r="F83" s="12">
        <v>4</v>
      </c>
      <c r="G83" s="15">
        <f t="shared" si="10"/>
        <v>181057.36</v>
      </c>
      <c r="H83" s="16">
        <f t="shared" si="11"/>
        <v>678965.1</v>
      </c>
      <c r="I83" s="17" t="s">
        <v>63</v>
      </c>
      <c r="J83" s="17" t="s">
        <v>370</v>
      </c>
      <c r="K83" s="17" t="s">
        <v>65</v>
      </c>
      <c r="M83">
        <v>2</v>
      </c>
      <c r="N83" s="18">
        <f t="shared" si="8"/>
        <v>9</v>
      </c>
      <c r="O83">
        <v>1</v>
      </c>
      <c r="P83" s="18">
        <f t="shared" si="9"/>
        <v>-3</v>
      </c>
    </row>
    <row r="84" spans="1:16" ht="48" x14ac:dyDescent="0.25">
      <c r="A84" s="10">
        <v>79</v>
      </c>
      <c r="B84" s="11" t="s">
        <v>72</v>
      </c>
      <c r="C84" s="12">
        <v>1</v>
      </c>
      <c r="D84" s="13">
        <v>18433.490000000002</v>
      </c>
      <c r="E84" s="14">
        <f t="shared" si="7"/>
        <v>18433.490000000002</v>
      </c>
      <c r="F84" s="12">
        <v>9</v>
      </c>
      <c r="G84" s="15">
        <f t="shared" si="10"/>
        <v>165901.41</v>
      </c>
      <c r="H84" s="16">
        <f t="shared" si="11"/>
        <v>184334.9</v>
      </c>
      <c r="I84" s="17" t="s">
        <v>63</v>
      </c>
      <c r="J84" s="17" t="s">
        <v>71</v>
      </c>
      <c r="K84" s="17" t="s">
        <v>65</v>
      </c>
      <c r="M84">
        <v>10</v>
      </c>
      <c r="N84" s="18">
        <f t="shared" si="8"/>
        <v>-9</v>
      </c>
      <c r="O84">
        <v>22</v>
      </c>
      <c r="P84" s="18">
        <f t="shared" si="9"/>
        <v>13</v>
      </c>
    </row>
    <row r="85" spans="1:16" ht="48" x14ac:dyDescent="0.25">
      <c r="A85" s="10">
        <v>80</v>
      </c>
      <c r="B85" s="11" t="s">
        <v>74</v>
      </c>
      <c r="C85" s="12">
        <v>25</v>
      </c>
      <c r="D85" s="13">
        <v>9048.4500000000007</v>
      </c>
      <c r="E85" s="14">
        <f t="shared" si="7"/>
        <v>226211.25000000003</v>
      </c>
      <c r="F85" s="12">
        <v>5</v>
      </c>
      <c r="G85" s="15">
        <f t="shared" si="10"/>
        <v>45242.25</v>
      </c>
      <c r="H85" s="16">
        <f t="shared" si="11"/>
        <v>271453.5</v>
      </c>
      <c r="I85" s="17" t="s">
        <v>63</v>
      </c>
      <c r="J85" s="17" t="s">
        <v>75</v>
      </c>
      <c r="K85" s="17" t="s">
        <v>65</v>
      </c>
      <c r="M85">
        <v>2</v>
      </c>
      <c r="N85" s="18">
        <f t="shared" si="8"/>
        <v>23</v>
      </c>
      <c r="O85">
        <v>0</v>
      </c>
      <c r="P85" s="18">
        <f t="shared" si="9"/>
        <v>-5</v>
      </c>
    </row>
    <row r="86" spans="1:16" ht="48" x14ac:dyDescent="0.25">
      <c r="A86" s="10">
        <v>81</v>
      </c>
      <c r="B86" s="11" t="s">
        <v>76</v>
      </c>
      <c r="C86" s="12">
        <v>2</v>
      </c>
      <c r="D86" s="13">
        <v>21526.5</v>
      </c>
      <c r="E86" s="14">
        <f t="shared" si="7"/>
        <v>43053</v>
      </c>
      <c r="F86" s="12">
        <v>1</v>
      </c>
      <c r="G86" s="15">
        <f t="shared" si="10"/>
        <v>21526.5</v>
      </c>
      <c r="H86" s="16">
        <f t="shared" si="11"/>
        <v>64579.5</v>
      </c>
      <c r="I86" s="17" t="s">
        <v>63</v>
      </c>
      <c r="J86" s="17" t="s">
        <v>77</v>
      </c>
      <c r="K86" s="17" t="s">
        <v>65</v>
      </c>
      <c r="M86">
        <v>0</v>
      </c>
      <c r="N86" s="18">
        <f t="shared" si="8"/>
        <v>2</v>
      </c>
      <c r="O86">
        <v>0</v>
      </c>
      <c r="P86" s="18">
        <f t="shared" si="9"/>
        <v>-1</v>
      </c>
    </row>
    <row r="87" spans="1:16" ht="48" x14ac:dyDescent="0.25">
      <c r="A87" s="10">
        <v>82</v>
      </c>
      <c r="B87" s="11" t="s">
        <v>78</v>
      </c>
      <c r="C87" s="12">
        <v>8</v>
      </c>
      <c r="D87" s="13">
        <v>10208.5</v>
      </c>
      <c r="E87" s="14">
        <f t="shared" si="7"/>
        <v>81668</v>
      </c>
      <c r="F87" s="12">
        <v>2</v>
      </c>
      <c r="G87" s="15">
        <f t="shared" si="10"/>
        <v>20417</v>
      </c>
      <c r="H87" s="16">
        <f t="shared" si="11"/>
        <v>102085</v>
      </c>
      <c r="I87" s="17" t="s">
        <v>79</v>
      </c>
      <c r="J87" s="17" t="s">
        <v>80</v>
      </c>
      <c r="K87" s="17" t="s">
        <v>81</v>
      </c>
      <c r="M87">
        <v>0</v>
      </c>
      <c r="N87" s="18">
        <f t="shared" si="8"/>
        <v>8</v>
      </c>
      <c r="O87">
        <v>0.15</v>
      </c>
      <c r="P87" s="18">
        <f t="shared" si="9"/>
        <v>-1.85</v>
      </c>
    </row>
    <row r="88" spans="1:16" ht="48" x14ac:dyDescent="0.25">
      <c r="A88" s="10">
        <v>83</v>
      </c>
      <c r="B88" s="11" t="s">
        <v>82</v>
      </c>
      <c r="C88" s="12">
        <v>43</v>
      </c>
      <c r="D88" s="13">
        <v>6170.74</v>
      </c>
      <c r="E88" s="14">
        <f t="shared" si="7"/>
        <v>265341.82</v>
      </c>
      <c r="F88" s="12">
        <v>7</v>
      </c>
      <c r="G88" s="15">
        <f t="shared" si="10"/>
        <v>43195.18</v>
      </c>
      <c r="H88" s="16">
        <f t="shared" si="11"/>
        <v>308537</v>
      </c>
      <c r="I88" s="17" t="s">
        <v>83</v>
      </c>
      <c r="J88" s="17" t="s">
        <v>84</v>
      </c>
      <c r="K88" s="17" t="s">
        <v>81</v>
      </c>
      <c r="M88">
        <v>0</v>
      </c>
      <c r="N88" s="18">
        <f t="shared" si="8"/>
        <v>43</v>
      </c>
      <c r="O88">
        <v>0</v>
      </c>
      <c r="P88" s="18">
        <f t="shared" si="9"/>
        <v>-7</v>
      </c>
    </row>
    <row r="89" spans="1:16" ht="48" x14ac:dyDescent="0.25">
      <c r="A89" s="10">
        <v>84</v>
      </c>
      <c r="B89" s="11" t="s">
        <v>85</v>
      </c>
      <c r="C89" s="12">
        <v>16</v>
      </c>
      <c r="D89" s="13">
        <v>41898</v>
      </c>
      <c r="E89" s="14">
        <f t="shared" si="7"/>
        <v>670368</v>
      </c>
      <c r="F89" s="49">
        <v>9</v>
      </c>
      <c r="G89" s="15">
        <f t="shared" si="10"/>
        <v>377082</v>
      </c>
      <c r="H89" s="16">
        <f t="shared" si="11"/>
        <v>1047450</v>
      </c>
      <c r="I89" s="17" t="s">
        <v>86</v>
      </c>
      <c r="J89" s="17" t="s">
        <v>87</v>
      </c>
      <c r="K89" s="17" t="s">
        <v>81</v>
      </c>
      <c r="M89">
        <v>0</v>
      </c>
      <c r="N89" s="18">
        <f t="shared" si="8"/>
        <v>16</v>
      </c>
      <c r="O89">
        <v>0</v>
      </c>
      <c r="P89" s="18">
        <f t="shared" si="9"/>
        <v>-9</v>
      </c>
    </row>
    <row r="90" spans="1:16" ht="48" x14ac:dyDescent="0.25">
      <c r="A90" s="10">
        <v>85</v>
      </c>
      <c r="B90" s="11" t="s">
        <v>88</v>
      </c>
      <c r="C90" s="12">
        <v>16</v>
      </c>
      <c r="D90" s="13">
        <v>57746.67</v>
      </c>
      <c r="E90" s="14">
        <f t="shared" si="7"/>
        <v>923946.72</v>
      </c>
      <c r="F90" s="49">
        <v>9</v>
      </c>
      <c r="G90" s="15">
        <f t="shared" si="10"/>
        <v>519720.02999999997</v>
      </c>
      <c r="H90" s="16">
        <f t="shared" si="11"/>
        <v>1443666.75</v>
      </c>
      <c r="I90" s="17" t="s">
        <v>86</v>
      </c>
      <c r="J90" s="17" t="s">
        <v>89</v>
      </c>
      <c r="K90" s="17" t="s">
        <v>90</v>
      </c>
      <c r="M90">
        <v>0</v>
      </c>
      <c r="N90" s="18">
        <f t="shared" si="8"/>
        <v>16</v>
      </c>
      <c r="O90">
        <v>0</v>
      </c>
      <c r="P90" s="18">
        <f t="shared" si="9"/>
        <v>-9</v>
      </c>
    </row>
    <row r="91" spans="1:16" ht="60" x14ac:dyDescent="0.25">
      <c r="A91" s="10">
        <v>86</v>
      </c>
      <c r="B91" s="11" t="s">
        <v>91</v>
      </c>
      <c r="C91" s="49">
        <f>13+3</f>
        <v>16</v>
      </c>
      <c r="D91" s="13">
        <v>2467.33</v>
      </c>
      <c r="E91" s="14">
        <f t="shared" si="7"/>
        <v>39477.279999999999</v>
      </c>
      <c r="F91" s="49">
        <v>9</v>
      </c>
      <c r="G91" s="15">
        <f t="shared" si="10"/>
        <v>22205.97</v>
      </c>
      <c r="H91" s="16">
        <f t="shared" si="11"/>
        <v>61683.25</v>
      </c>
      <c r="I91" s="17" t="s">
        <v>86</v>
      </c>
      <c r="J91" s="17" t="s">
        <v>92</v>
      </c>
      <c r="K91" s="17" t="s">
        <v>90</v>
      </c>
      <c r="M91">
        <v>0</v>
      </c>
      <c r="N91" s="18">
        <f t="shared" si="8"/>
        <v>16</v>
      </c>
      <c r="O91">
        <v>0</v>
      </c>
      <c r="P91" s="18">
        <f t="shared" si="9"/>
        <v>-9</v>
      </c>
    </row>
    <row r="92" spans="1:16" ht="48" x14ac:dyDescent="0.25">
      <c r="A92" s="10">
        <v>87</v>
      </c>
      <c r="B92" s="11" t="s">
        <v>93</v>
      </c>
      <c r="C92" s="12">
        <v>21</v>
      </c>
      <c r="D92" s="13">
        <v>106382.08</v>
      </c>
      <c r="E92" s="14">
        <f t="shared" si="7"/>
        <v>2234023.6800000002</v>
      </c>
      <c r="F92" s="49">
        <f>4+7</f>
        <v>11</v>
      </c>
      <c r="G92" s="15">
        <f t="shared" si="10"/>
        <v>1170202.8800000001</v>
      </c>
      <c r="H92" s="16">
        <f t="shared" si="11"/>
        <v>3404226.5600000005</v>
      </c>
      <c r="I92" s="17" t="s">
        <v>94</v>
      </c>
      <c r="J92" s="17" t="s">
        <v>95</v>
      </c>
      <c r="K92" s="17" t="s">
        <v>90</v>
      </c>
      <c r="M92">
        <v>0</v>
      </c>
      <c r="N92" s="18">
        <f t="shared" si="8"/>
        <v>21</v>
      </c>
      <c r="O92">
        <v>0</v>
      </c>
      <c r="P92" s="18">
        <f t="shared" si="9"/>
        <v>-11</v>
      </c>
    </row>
    <row r="93" spans="1:16" ht="60" x14ac:dyDescent="0.25">
      <c r="A93" s="10">
        <v>88</v>
      </c>
      <c r="B93" s="11" t="s">
        <v>96</v>
      </c>
      <c r="C93" s="12">
        <v>12</v>
      </c>
      <c r="D93" s="13">
        <v>225823</v>
      </c>
      <c r="E93" s="14">
        <f t="shared" si="7"/>
        <v>2709876</v>
      </c>
      <c r="F93" s="12">
        <v>8</v>
      </c>
      <c r="G93" s="15">
        <f t="shared" si="10"/>
        <v>1806584</v>
      </c>
      <c r="H93" s="16">
        <f t="shared" si="11"/>
        <v>4516460</v>
      </c>
      <c r="I93" s="17" t="s">
        <v>97</v>
      </c>
      <c r="J93" s="17" t="s">
        <v>98</v>
      </c>
      <c r="K93" s="17" t="s">
        <v>90</v>
      </c>
      <c r="M93">
        <v>0</v>
      </c>
      <c r="N93" s="18">
        <f t="shared" si="8"/>
        <v>12</v>
      </c>
      <c r="O93">
        <v>0</v>
      </c>
      <c r="P93" s="18">
        <f t="shared" si="9"/>
        <v>-8</v>
      </c>
    </row>
    <row r="94" spans="1:16" ht="48" x14ac:dyDescent="0.25">
      <c r="A94" s="10">
        <v>89</v>
      </c>
      <c r="B94" s="11" t="s">
        <v>374</v>
      </c>
      <c r="C94" s="12">
        <v>24</v>
      </c>
      <c r="D94" s="13">
        <v>73393.58</v>
      </c>
      <c r="E94" s="14">
        <f t="shared" si="7"/>
        <v>1761445.92</v>
      </c>
      <c r="F94" s="49">
        <f>6+5</f>
        <v>11</v>
      </c>
      <c r="G94" s="15">
        <f t="shared" si="10"/>
        <v>807329.38</v>
      </c>
      <c r="H94" s="16">
        <f t="shared" si="11"/>
        <v>2568775.2999999998</v>
      </c>
      <c r="I94" s="17" t="s">
        <v>94</v>
      </c>
      <c r="J94" s="17" t="s">
        <v>376</v>
      </c>
      <c r="K94" s="17" t="s">
        <v>90</v>
      </c>
      <c r="M94">
        <v>0</v>
      </c>
      <c r="N94" s="18">
        <f t="shared" si="8"/>
        <v>24</v>
      </c>
      <c r="O94">
        <v>0</v>
      </c>
      <c r="P94" s="18">
        <f t="shared" si="9"/>
        <v>-11</v>
      </c>
    </row>
    <row r="95" spans="1:16" ht="48" x14ac:dyDescent="0.25">
      <c r="A95" s="10">
        <v>90</v>
      </c>
      <c r="B95" s="11" t="s">
        <v>99</v>
      </c>
      <c r="C95" s="12">
        <v>1</v>
      </c>
      <c r="D95" s="13">
        <v>375551.7</v>
      </c>
      <c r="E95" s="14">
        <f t="shared" si="7"/>
        <v>375551.7</v>
      </c>
      <c r="F95" s="12">
        <v>5</v>
      </c>
      <c r="G95" s="15">
        <f t="shared" si="10"/>
        <v>1877758.5</v>
      </c>
      <c r="H95" s="16">
        <f t="shared" si="11"/>
        <v>2253310.2000000002</v>
      </c>
      <c r="I95" s="17" t="s">
        <v>94</v>
      </c>
      <c r="J95" s="17" t="s">
        <v>100</v>
      </c>
      <c r="K95" s="17" t="s">
        <v>90</v>
      </c>
      <c r="M95">
        <v>0</v>
      </c>
      <c r="N95" s="18">
        <f t="shared" si="8"/>
        <v>1</v>
      </c>
      <c r="O95">
        <v>0</v>
      </c>
      <c r="P95" s="18">
        <f t="shared" si="9"/>
        <v>-5</v>
      </c>
    </row>
    <row r="96" spans="1:16" ht="60" x14ac:dyDescent="0.25">
      <c r="A96" s="10">
        <v>91</v>
      </c>
      <c r="B96" s="11" t="s">
        <v>115</v>
      </c>
      <c r="C96" s="12">
        <v>4</v>
      </c>
      <c r="D96" s="13">
        <v>1315</v>
      </c>
      <c r="E96" s="14">
        <f t="shared" si="7"/>
        <v>5260</v>
      </c>
      <c r="F96" s="12">
        <v>1</v>
      </c>
      <c r="G96" s="15">
        <f t="shared" si="10"/>
        <v>1315</v>
      </c>
      <c r="H96" s="16">
        <f t="shared" si="11"/>
        <v>6575</v>
      </c>
      <c r="I96" s="17" t="s">
        <v>116</v>
      </c>
      <c r="J96" s="17" t="s">
        <v>117</v>
      </c>
      <c r="K96" s="17" t="s">
        <v>118</v>
      </c>
      <c r="M96">
        <v>0</v>
      </c>
      <c r="N96" s="18">
        <f t="shared" si="8"/>
        <v>4</v>
      </c>
      <c r="O96">
        <v>0</v>
      </c>
      <c r="P96" s="18">
        <f t="shared" si="9"/>
        <v>-1</v>
      </c>
    </row>
    <row r="97" spans="1:16" ht="60" x14ac:dyDescent="0.25">
      <c r="A97" s="10">
        <v>92</v>
      </c>
      <c r="B97" s="11" t="s">
        <v>133</v>
      </c>
      <c r="C97" s="12">
        <v>16</v>
      </c>
      <c r="D97" s="13">
        <v>550.34</v>
      </c>
      <c r="E97" s="14">
        <f t="shared" si="7"/>
        <v>8805.44</v>
      </c>
      <c r="F97" s="12">
        <v>4</v>
      </c>
      <c r="G97" s="15">
        <f t="shared" si="10"/>
        <v>2201.36</v>
      </c>
      <c r="H97" s="16">
        <f t="shared" si="11"/>
        <v>11006.800000000001</v>
      </c>
      <c r="I97" s="17" t="s">
        <v>116</v>
      </c>
      <c r="J97" s="17" t="s">
        <v>134</v>
      </c>
      <c r="K97" s="17" t="s">
        <v>135</v>
      </c>
      <c r="M97">
        <v>0</v>
      </c>
      <c r="N97" s="18">
        <f t="shared" si="8"/>
        <v>16</v>
      </c>
      <c r="O97">
        <v>0</v>
      </c>
      <c r="P97" s="18">
        <f t="shared" si="9"/>
        <v>-4</v>
      </c>
    </row>
    <row r="98" spans="1:16" ht="60" x14ac:dyDescent="0.25">
      <c r="A98" s="10">
        <v>93</v>
      </c>
      <c r="B98" s="11" t="s">
        <v>136</v>
      </c>
      <c r="C98" s="12">
        <v>17</v>
      </c>
      <c r="D98" s="13">
        <v>943.98</v>
      </c>
      <c r="E98" s="14">
        <f t="shared" si="7"/>
        <v>16047.66</v>
      </c>
      <c r="F98" s="12">
        <v>3</v>
      </c>
      <c r="G98" s="15">
        <f t="shared" si="10"/>
        <v>2831.94</v>
      </c>
      <c r="H98" s="16">
        <f t="shared" si="11"/>
        <v>18879.599999999999</v>
      </c>
      <c r="I98" s="17" t="s">
        <v>116</v>
      </c>
      <c r="J98" s="17" t="s">
        <v>137</v>
      </c>
      <c r="K98" s="17" t="s">
        <v>138</v>
      </c>
      <c r="M98">
        <v>0</v>
      </c>
      <c r="N98" s="18">
        <f t="shared" si="8"/>
        <v>17</v>
      </c>
      <c r="O98">
        <v>0</v>
      </c>
      <c r="P98" s="18">
        <f t="shared" si="9"/>
        <v>-3</v>
      </c>
    </row>
    <row r="99" spans="1:16" ht="60" x14ac:dyDescent="0.25">
      <c r="A99" s="10">
        <v>94</v>
      </c>
      <c r="B99" s="11" t="s">
        <v>139</v>
      </c>
      <c r="C99" s="12">
        <v>8</v>
      </c>
      <c r="D99" s="13">
        <v>1518.87</v>
      </c>
      <c r="E99" s="14">
        <f t="shared" si="7"/>
        <v>12150.96</v>
      </c>
      <c r="F99" s="12">
        <v>2</v>
      </c>
      <c r="G99" s="15">
        <f t="shared" si="10"/>
        <v>3037.74</v>
      </c>
      <c r="H99" s="16">
        <f t="shared" si="11"/>
        <v>15188.699999999999</v>
      </c>
      <c r="I99" s="17" t="s">
        <v>116</v>
      </c>
      <c r="J99" s="17" t="s">
        <v>140</v>
      </c>
      <c r="K99" s="17" t="s">
        <v>141</v>
      </c>
      <c r="M99">
        <v>0</v>
      </c>
      <c r="N99" s="18">
        <f t="shared" si="8"/>
        <v>8</v>
      </c>
      <c r="O99">
        <v>0</v>
      </c>
      <c r="P99" s="18">
        <f t="shared" si="9"/>
        <v>-2</v>
      </c>
    </row>
    <row r="100" spans="1:16" ht="24" x14ac:dyDescent="0.25">
      <c r="A100" s="10">
        <v>95</v>
      </c>
      <c r="B100" s="11" t="s">
        <v>145</v>
      </c>
      <c r="C100" s="12">
        <v>1</v>
      </c>
      <c r="D100" s="13">
        <v>59182.33</v>
      </c>
      <c r="E100" s="14">
        <f t="shared" si="7"/>
        <v>59182.33</v>
      </c>
      <c r="F100" s="12">
        <v>1</v>
      </c>
      <c r="G100" s="15">
        <f t="shared" si="10"/>
        <v>59182.33</v>
      </c>
      <c r="H100" s="16">
        <f t="shared" si="11"/>
        <v>118364.66</v>
      </c>
      <c r="I100" s="17" t="s">
        <v>116</v>
      </c>
      <c r="J100" s="17" t="s">
        <v>14</v>
      </c>
      <c r="K100" s="17" t="s">
        <v>146</v>
      </c>
      <c r="M100">
        <v>0</v>
      </c>
      <c r="N100" s="18">
        <f t="shared" si="8"/>
        <v>1</v>
      </c>
      <c r="O100">
        <v>0</v>
      </c>
      <c r="P100" s="18">
        <f t="shared" si="9"/>
        <v>-1</v>
      </c>
    </row>
    <row r="101" spans="1:16" ht="60" x14ac:dyDescent="0.25">
      <c r="A101" s="10">
        <v>96</v>
      </c>
      <c r="B101" s="11" t="s">
        <v>378</v>
      </c>
      <c r="C101" s="12">
        <v>34</v>
      </c>
      <c r="D101" s="13">
        <v>2115.59</v>
      </c>
      <c r="E101" s="14">
        <f t="shared" si="7"/>
        <v>71930.06</v>
      </c>
      <c r="F101" s="12">
        <v>6</v>
      </c>
      <c r="G101" s="15">
        <f t="shared" si="10"/>
        <v>12693.54</v>
      </c>
      <c r="H101" s="16">
        <f t="shared" si="11"/>
        <v>84623.6</v>
      </c>
      <c r="I101" s="17" t="s">
        <v>116</v>
      </c>
      <c r="J101" s="17" t="s">
        <v>147</v>
      </c>
      <c r="K101" s="17" t="s">
        <v>148</v>
      </c>
      <c r="M101">
        <v>0</v>
      </c>
      <c r="N101" s="18">
        <f t="shared" si="8"/>
        <v>34</v>
      </c>
      <c r="O101">
        <v>0</v>
      </c>
      <c r="P101" s="18">
        <f t="shared" si="9"/>
        <v>-6</v>
      </c>
    </row>
    <row r="102" spans="1:16" ht="60" x14ac:dyDescent="0.25">
      <c r="A102" s="10">
        <v>97</v>
      </c>
      <c r="B102" s="11" t="s">
        <v>151</v>
      </c>
      <c r="C102" s="12">
        <v>1</v>
      </c>
      <c r="D102" s="13">
        <v>3525.58</v>
      </c>
      <c r="E102" s="14">
        <f t="shared" si="7"/>
        <v>3525.58</v>
      </c>
      <c r="F102" s="12">
        <v>1</v>
      </c>
      <c r="G102" s="15">
        <f t="shared" si="10"/>
        <v>3525.58</v>
      </c>
      <c r="H102" s="16">
        <f t="shared" si="11"/>
        <v>7051.16</v>
      </c>
      <c r="I102" s="17" t="s">
        <v>116</v>
      </c>
      <c r="J102" s="17" t="s">
        <v>152</v>
      </c>
      <c r="K102" s="17" t="s">
        <v>153</v>
      </c>
      <c r="M102">
        <v>0</v>
      </c>
      <c r="N102" s="18">
        <f t="shared" si="8"/>
        <v>1</v>
      </c>
      <c r="O102">
        <v>0</v>
      </c>
      <c r="P102" s="18">
        <f t="shared" si="9"/>
        <v>-1</v>
      </c>
    </row>
    <row r="103" spans="1:16" ht="60" x14ac:dyDescent="0.25">
      <c r="A103" s="10">
        <v>98</v>
      </c>
      <c r="B103" s="11" t="s">
        <v>156</v>
      </c>
      <c r="C103" s="12">
        <v>2</v>
      </c>
      <c r="D103" s="13">
        <v>4899.8500000000004</v>
      </c>
      <c r="E103" s="14">
        <f t="shared" si="7"/>
        <v>9799.7000000000007</v>
      </c>
      <c r="F103" s="12">
        <v>1</v>
      </c>
      <c r="G103" s="15">
        <f t="shared" si="10"/>
        <v>4899.8500000000004</v>
      </c>
      <c r="H103" s="16">
        <f t="shared" si="11"/>
        <v>14699.550000000001</v>
      </c>
      <c r="I103" s="17" t="s">
        <v>116</v>
      </c>
      <c r="J103" s="17" t="s">
        <v>157</v>
      </c>
      <c r="K103" s="17" t="s">
        <v>158</v>
      </c>
      <c r="M103">
        <v>0</v>
      </c>
      <c r="N103" s="18">
        <f t="shared" si="8"/>
        <v>2</v>
      </c>
      <c r="O103">
        <v>0</v>
      </c>
      <c r="P103" s="18">
        <f t="shared" si="9"/>
        <v>-1</v>
      </c>
    </row>
    <row r="104" spans="1:16" ht="24" x14ac:dyDescent="0.25">
      <c r="A104" s="10">
        <v>99</v>
      </c>
      <c r="B104" s="11" t="s">
        <v>159</v>
      </c>
      <c r="C104" s="12">
        <v>1</v>
      </c>
      <c r="D104" s="13">
        <v>5400</v>
      </c>
      <c r="E104" s="14">
        <f t="shared" si="7"/>
        <v>5400</v>
      </c>
      <c r="F104" s="12">
        <v>1</v>
      </c>
      <c r="G104" s="15">
        <f t="shared" si="10"/>
        <v>5400</v>
      </c>
      <c r="H104" s="16">
        <f t="shared" si="11"/>
        <v>10800</v>
      </c>
      <c r="I104" s="17" t="s">
        <v>116</v>
      </c>
      <c r="J104" s="17" t="s">
        <v>14</v>
      </c>
      <c r="K104" s="17" t="s">
        <v>160</v>
      </c>
      <c r="M104">
        <v>0</v>
      </c>
      <c r="N104" s="18">
        <f t="shared" si="8"/>
        <v>1</v>
      </c>
      <c r="O104">
        <v>0</v>
      </c>
      <c r="P104" s="18">
        <f t="shared" si="9"/>
        <v>-1</v>
      </c>
    </row>
    <row r="105" spans="1:16" ht="60" x14ac:dyDescent="0.25">
      <c r="A105" s="10">
        <v>100</v>
      </c>
      <c r="B105" s="11" t="s">
        <v>164</v>
      </c>
      <c r="C105" s="12">
        <v>2</v>
      </c>
      <c r="D105" s="13">
        <v>6439.2</v>
      </c>
      <c r="E105" s="14">
        <f t="shared" si="7"/>
        <v>12878.4</v>
      </c>
      <c r="F105" s="12">
        <v>1</v>
      </c>
      <c r="G105" s="15">
        <f t="shared" si="10"/>
        <v>6439.2</v>
      </c>
      <c r="H105" s="16">
        <f t="shared" si="11"/>
        <v>19317.599999999999</v>
      </c>
      <c r="I105" s="17" t="s">
        <v>116</v>
      </c>
      <c r="J105" s="17" t="s">
        <v>165</v>
      </c>
      <c r="K105" s="17" t="s">
        <v>166</v>
      </c>
      <c r="M105">
        <v>0</v>
      </c>
      <c r="N105" s="18">
        <f t="shared" si="8"/>
        <v>2</v>
      </c>
      <c r="O105">
        <v>0</v>
      </c>
      <c r="P105" s="18">
        <f t="shared" si="9"/>
        <v>-1</v>
      </c>
    </row>
    <row r="106" spans="1:16" ht="60" x14ac:dyDescent="0.25">
      <c r="A106" s="10">
        <v>101</v>
      </c>
      <c r="B106" s="11" t="s">
        <v>167</v>
      </c>
      <c r="C106" s="12">
        <v>5</v>
      </c>
      <c r="D106" s="13">
        <v>2035.07</v>
      </c>
      <c r="E106" s="14">
        <f t="shared" si="7"/>
        <v>10175.35</v>
      </c>
      <c r="F106" s="12">
        <v>0</v>
      </c>
      <c r="G106" s="15">
        <f t="shared" si="10"/>
        <v>0</v>
      </c>
      <c r="H106" s="16">
        <f t="shared" si="11"/>
        <v>10175.35</v>
      </c>
      <c r="I106" s="17" t="s">
        <v>116</v>
      </c>
      <c r="J106" s="17" t="s">
        <v>168</v>
      </c>
      <c r="K106" s="17" t="s">
        <v>169</v>
      </c>
      <c r="M106">
        <v>0</v>
      </c>
      <c r="N106" s="18">
        <f t="shared" si="8"/>
        <v>5</v>
      </c>
      <c r="O106">
        <v>0</v>
      </c>
      <c r="P106" s="18">
        <f t="shared" si="9"/>
        <v>0</v>
      </c>
    </row>
    <row r="107" spans="1:16" ht="60" x14ac:dyDescent="0.25">
      <c r="A107" s="10">
        <v>102</v>
      </c>
      <c r="B107" s="11" t="s">
        <v>170</v>
      </c>
      <c r="C107" s="12">
        <v>5</v>
      </c>
      <c r="D107" s="13">
        <v>1611.91</v>
      </c>
      <c r="E107" s="14">
        <f t="shared" si="7"/>
        <v>8059.55</v>
      </c>
      <c r="F107" s="12">
        <v>0</v>
      </c>
      <c r="G107" s="15">
        <f t="shared" si="10"/>
        <v>0</v>
      </c>
      <c r="H107" s="16">
        <f t="shared" si="11"/>
        <v>8059.55</v>
      </c>
      <c r="I107" s="17" t="s">
        <v>116</v>
      </c>
      <c r="J107" s="17" t="s">
        <v>171</v>
      </c>
      <c r="K107" s="17" t="s">
        <v>172</v>
      </c>
      <c r="M107">
        <v>0</v>
      </c>
      <c r="N107" s="18">
        <f t="shared" si="8"/>
        <v>5</v>
      </c>
      <c r="O107">
        <v>0</v>
      </c>
      <c r="P107" s="18">
        <f t="shared" si="9"/>
        <v>0</v>
      </c>
    </row>
    <row r="108" spans="1:16" ht="60" x14ac:dyDescent="0.25">
      <c r="A108" s="10">
        <v>103</v>
      </c>
      <c r="B108" s="11" t="s">
        <v>179</v>
      </c>
      <c r="C108" s="12">
        <v>1</v>
      </c>
      <c r="D108" s="13">
        <v>12050.63</v>
      </c>
      <c r="E108" s="14">
        <f t="shared" si="7"/>
        <v>12050.63</v>
      </c>
      <c r="F108" s="12">
        <v>1</v>
      </c>
      <c r="G108" s="15">
        <f t="shared" si="10"/>
        <v>12050.63</v>
      </c>
      <c r="H108" s="16">
        <f t="shared" si="11"/>
        <v>24101.26</v>
      </c>
      <c r="I108" s="17" t="s">
        <v>116</v>
      </c>
      <c r="J108" s="17" t="s">
        <v>180</v>
      </c>
      <c r="K108" s="17" t="s">
        <v>181</v>
      </c>
      <c r="M108">
        <v>0</v>
      </c>
      <c r="N108" s="18">
        <f t="shared" si="8"/>
        <v>1</v>
      </c>
      <c r="O108">
        <v>0</v>
      </c>
      <c r="P108" s="18">
        <f t="shared" si="9"/>
        <v>-1</v>
      </c>
    </row>
    <row r="109" spans="1:16" ht="60" x14ac:dyDescent="0.25">
      <c r="A109" s="10">
        <v>104</v>
      </c>
      <c r="B109" s="11" t="s">
        <v>182</v>
      </c>
      <c r="C109" s="12">
        <v>4</v>
      </c>
      <c r="D109" s="13">
        <v>13851.52</v>
      </c>
      <c r="E109" s="14">
        <f t="shared" si="7"/>
        <v>55406.080000000002</v>
      </c>
      <c r="F109" s="12">
        <v>0</v>
      </c>
      <c r="G109" s="15">
        <f t="shared" si="10"/>
        <v>0</v>
      </c>
      <c r="H109" s="16">
        <f t="shared" si="11"/>
        <v>55406.080000000002</v>
      </c>
      <c r="I109" s="17" t="s">
        <v>116</v>
      </c>
      <c r="J109" s="17" t="s">
        <v>183</v>
      </c>
      <c r="K109" s="17" t="s">
        <v>184</v>
      </c>
      <c r="M109">
        <v>0</v>
      </c>
      <c r="N109" s="18">
        <f t="shared" si="8"/>
        <v>4</v>
      </c>
      <c r="O109">
        <v>0</v>
      </c>
      <c r="P109" s="18">
        <f t="shared" si="9"/>
        <v>0</v>
      </c>
    </row>
    <row r="110" spans="1:16" ht="24" x14ac:dyDescent="0.25">
      <c r="A110" s="10">
        <v>105</v>
      </c>
      <c r="B110" s="11" t="s">
        <v>232</v>
      </c>
      <c r="C110" s="12">
        <v>16</v>
      </c>
      <c r="D110" s="13">
        <v>27703.33</v>
      </c>
      <c r="E110" s="14">
        <f t="shared" si="7"/>
        <v>443253.28</v>
      </c>
      <c r="F110" s="12">
        <v>4</v>
      </c>
      <c r="G110" s="15">
        <f t="shared" si="10"/>
        <v>110813.32</v>
      </c>
      <c r="H110" s="16">
        <f t="shared" si="11"/>
        <v>554066.60000000009</v>
      </c>
      <c r="I110" s="17" t="s">
        <v>234</v>
      </c>
      <c r="J110" s="17" t="s">
        <v>14</v>
      </c>
      <c r="K110" s="17" t="s">
        <v>32</v>
      </c>
      <c r="M110">
        <v>0</v>
      </c>
      <c r="N110" s="18">
        <f t="shared" si="8"/>
        <v>16</v>
      </c>
      <c r="O110">
        <v>0</v>
      </c>
      <c r="P110" s="18">
        <f t="shared" si="9"/>
        <v>-4</v>
      </c>
    </row>
    <row r="111" spans="1:16" ht="24" x14ac:dyDescent="0.25">
      <c r="A111" s="10">
        <v>106</v>
      </c>
      <c r="B111" s="11" t="s">
        <v>254</v>
      </c>
      <c r="C111" s="12">
        <v>8</v>
      </c>
      <c r="D111" s="13">
        <v>61685</v>
      </c>
      <c r="E111" s="14">
        <f t="shared" si="7"/>
        <v>493480</v>
      </c>
      <c r="F111" s="12">
        <v>2</v>
      </c>
      <c r="G111" s="15">
        <f t="shared" si="10"/>
        <v>123370</v>
      </c>
      <c r="H111" s="16">
        <f t="shared" si="11"/>
        <v>616850</v>
      </c>
      <c r="I111" s="17" t="s">
        <v>234</v>
      </c>
      <c r="J111" s="17" t="s">
        <v>14</v>
      </c>
      <c r="K111" s="17" t="s">
        <v>235</v>
      </c>
      <c r="M111">
        <v>0</v>
      </c>
      <c r="N111" s="18">
        <f t="shared" si="8"/>
        <v>8</v>
      </c>
      <c r="O111">
        <v>0</v>
      </c>
      <c r="P111" s="18">
        <f t="shared" si="9"/>
        <v>-2</v>
      </c>
    </row>
    <row r="112" spans="1:16" ht="84" x14ac:dyDescent="0.25">
      <c r="A112" s="10">
        <v>107</v>
      </c>
      <c r="B112" s="11" t="s">
        <v>202</v>
      </c>
      <c r="C112" s="12">
        <v>8</v>
      </c>
      <c r="D112" s="13">
        <v>5305.33</v>
      </c>
      <c r="E112" s="14">
        <f t="shared" si="7"/>
        <v>42442.64</v>
      </c>
      <c r="F112" s="12">
        <v>0</v>
      </c>
      <c r="G112" s="15">
        <f t="shared" si="10"/>
        <v>0</v>
      </c>
      <c r="H112" s="16">
        <f t="shared" si="11"/>
        <v>42442.64</v>
      </c>
      <c r="I112" s="17" t="s">
        <v>203</v>
      </c>
      <c r="J112" s="17" t="s">
        <v>14</v>
      </c>
      <c r="K112" s="17" t="s">
        <v>204</v>
      </c>
      <c r="M112">
        <v>0</v>
      </c>
      <c r="N112" s="18">
        <f t="shared" si="8"/>
        <v>8</v>
      </c>
      <c r="O112">
        <v>0</v>
      </c>
      <c r="P112" s="18">
        <f t="shared" si="9"/>
        <v>0</v>
      </c>
    </row>
    <row r="113" spans="1:16" ht="84.75" thickBot="1" x14ac:dyDescent="0.3">
      <c r="A113" s="10">
        <v>108</v>
      </c>
      <c r="B113" s="11" t="s">
        <v>205</v>
      </c>
      <c r="C113" s="12">
        <v>8</v>
      </c>
      <c r="D113" s="13">
        <v>4801.33</v>
      </c>
      <c r="E113" s="14">
        <f t="shared" si="7"/>
        <v>38410.639999999999</v>
      </c>
      <c r="F113" s="12">
        <v>2</v>
      </c>
      <c r="G113" s="15">
        <f t="shared" ref="G113" si="12">F113*D113</f>
        <v>9602.66</v>
      </c>
      <c r="H113" s="16">
        <f t="shared" ref="H113" si="13">G113+E113</f>
        <v>48013.3</v>
      </c>
      <c r="I113" s="17" t="s">
        <v>203</v>
      </c>
      <c r="J113" s="17" t="s">
        <v>14</v>
      </c>
      <c r="K113" s="17" t="s">
        <v>206</v>
      </c>
      <c r="M113">
        <v>0</v>
      </c>
      <c r="N113" s="18">
        <f t="shared" si="8"/>
        <v>8</v>
      </c>
      <c r="O113">
        <v>0</v>
      </c>
      <c r="P113" s="18">
        <f t="shared" si="9"/>
        <v>-2</v>
      </c>
    </row>
    <row r="114" spans="1:16" ht="16.5" thickBot="1" x14ac:dyDescent="0.3">
      <c r="A114" s="52" t="s">
        <v>221</v>
      </c>
      <c r="B114" s="53"/>
      <c r="C114" s="53"/>
      <c r="D114" s="54"/>
      <c r="E114" s="19">
        <f>SUM(E6:E113)</f>
        <v>18974985.549999997</v>
      </c>
      <c r="F114" s="20"/>
      <c r="G114" s="19">
        <f>SUM(G6:G113)</f>
        <v>9125972.8699999992</v>
      </c>
      <c r="H114" s="19">
        <f>SUM(H6:H113)</f>
        <v>28100958.420000009</v>
      </c>
      <c r="I114" s="21"/>
      <c r="J114" s="20"/>
      <c r="K114" s="20"/>
    </row>
    <row r="116" spans="1:16" ht="16.5" hidden="1" thickBot="1" x14ac:dyDescent="0.3">
      <c r="E116" s="19">
        <v>121491717.47500005</v>
      </c>
      <c r="F116" s="20"/>
      <c r="G116" s="22">
        <v>21183859.27500001</v>
      </c>
      <c r="H116" s="22">
        <v>142675576.75</v>
      </c>
    </row>
    <row r="117" spans="1:16" hidden="1" x14ac:dyDescent="0.25"/>
    <row r="118" spans="1:16" hidden="1" x14ac:dyDescent="0.25">
      <c r="E118" s="18">
        <f>E116-E114</f>
        <v>102516731.92500006</v>
      </c>
      <c r="F118" s="18">
        <f t="shared" ref="F118:H118" si="14">F116-F114</f>
        <v>0</v>
      </c>
      <c r="G118" s="18">
        <f t="shared" si="14"/>
        <v>12057886.405000011</v>
      </c>
      <c r="H118" s="18">
        <f t="shared" si="14"/>
        <v>114574618.32999998</v>
      </c>
    </row>
    <row r="119" spans="1:16" hidden="1" x14ac:dyDescent="0.25"/>
    <row r="120" spans="1:16" hidden="1" x14ac:dyDescent="0.25">
      <c r="E120" s="18">
        <f>E114+'[1]2026'!E218</f>
        <v>41220899.870000005</v>
      </c>
    </row>
    <row r="121" spans="1:16" hidden="1" x14ac:dyDescent="0.25">
      <c r="E121" s="18">
        <f>E120-E116</f>
        <v>-80270817.605000049</v>
      </c>
    </row>
    <row r="122" spans="1:16" hidden="1" x14ac:dyDescent="0.25">
      <c r="E122" s="18">
        <f>E116-'[1]2026'!E218</f>
        <v>99245803.155000046</v>
      </c>
    </row>
    <row r="123" spans="1:16" hidden="1" x14ac:dyDescent="0.25"/>
    <row r="124" spans="1:16" ht="16.5" hidden="1" thickBot="1" x14ac:dyDescent="0.3">
      <c r="E124" s="19">
        <v>22245957.849999998</v>
      </c>
    </row>
    <row r="125" spans="1:16" hidden="1" x14ac:dyDescent="0.25"/>
    <row r="126" spans="1:16" hidden="1" x14ac:dyDescent="0.25">
      <c r="E126" s="18">
        <f>E124-E118</f>
        <v>-80270774.075000063</v>
      </c>
    </row>
    <row r="127" spans="1:16" x14ac:dyDescent="0.25">
      <c r="E127" s="44">
        <v>18974900</v>
      </c>
      <c r="F127" s="44"/>
      <c r="G127" s="44">
        <v>9126004.3800000008</v>
      </c>
      <c r="H127">
        <f>SUBTOTAL(9,H7:H113)</f>
        <v>28091138.140000012</v>
      </c>
    </row>
    <row r="128" spans="1:16" x14ac:dyDescent="0.25">
      <c r="E128" s="18">
        <f>E127-E114</f>
        <v>-85.549999997019768</v>
      </c>
      <c r="G128" s="18">
        <f>G127-G114</f>
        <v>31.510000001639128</v>
      </c>
    </row>
    <row r="129" spans="2:7" ht="15.75" x14ac:dyDescent="0.25">
      <c r="B129" s="24" t="s">
        <v>222</v>
      </c>
      <c r="C129" s="31"/>
      <c r="D129" s="31" t="s">
        <v>223</v>
      </c>
      <c r="E129" s="26"/>
    </row>
    <row r="130" spans="2:7" ht="15.75" x14ac:dyDescent="0.25">
      <c r="B130" s="27"/>
      <c r="C130" s="28" t="s">
        <v>224</v>
      </c>
      <c r="D130" s="29"/>
      <c r="E130" s="26"/>
      <c r="G130" s="18"/>
    </row>
    <row r="131" spans="2:7" ht="15.75" x14ac:dyDescent="0.25">
      <c r="B131" s="27"/>
      <c r="C131" s="30"/>
      <c r="D131" s="30"/>
      <c r="E131" s="26"/>
    </row>
    <row r="132" spans="2:7" ht="15.75" x14ac:dyDescent="0.25">
      <c r="B132" s="24" t="s">
        <v>225</v>
      </c>
      <c r="C132" s="31"/>
      <c r="D132" s="31" t="s">
        <v>226</v>
      </c>
      <c r="E132" s="26"/>
    </row>
    <row r="133" spans="2:7" ht="15.75" x14ac:dyDescent="0.25">
      <c r="B133" s="27"/>
      <c r="C133" s="28" t="s">
        <v>224</v>
      </c>
      <c r="D133" s="29"/>
      <c r="E133" s="26"/>
    </row>
    <row r="134" spans="2:7" ht="15.75" x14ac:dyDescent="0.25">
      <c r="B134" s="27" t="s">
        <v>227</v>
      </c>
      <c r="C134" s="55" t="s">
        <v>228</v>
      </c>
      <c r="D134" s="55"/>
      <c r="E134" s="26"/>
    </row>
    <row r="135" spans="2:7" ht="15.75" x14ac:dyDescent="0.25">
      <c r="B135" s="27"/>
      <c r="C135" s="56" t="s">
        <v>229</v>
      </c>
      <c r="D135" s="56"/>
      <c r="E135" s="26"/>
    </row>
    <row r="136" spans="2:7" ht="15.75" x14ac:dyDescent="0.25">
      <c r="B136" s="32"/>
      <c r="C136" s="57" t="s">
        <v>230</v>
      </c>
      <c r="D136" s="57"/>
      <c r="E136" s="33"/>
    </row>
    <row r="137" spans="2:7" ht="15.75" x14ac:dyDescent="0.25">
      <c r="B137" s="33"/>
      <c r="C137" s="34"/>
      <c r="D137" s="34"/>
      <c r="E137" s="33"/>
    </row>
    <row r="138" spans="2:7" ht="15.75" x14ac:dyDescent="0.25">
      <c r="B138" s="35"/>
      <c r="C138" s="35"/>
      <c r="D138" s="36"/>
      <c r="E138" s="35"/>
    </row>
  </sheetData>
  <autoFilter ref="A5:Q114"/>
  <mergeCells count="13">
    <mergeCell ref="A114:D114"/>
    <mergeCell ref="C134:D134"/>
    <mergeCell ref="C135:D135"/>
    <mergeCell ref="C136:D136"/>
    <mergeCell ref="A2:K2"/>
    <mergeCell ref="A3:A4"/>
    <mergeCell ref="B3:B4"/>
    <mergeCell ref="C3:E3"/>
    <mergeCell ref="F3:G3"/>
    <mergeCell ref="H3:H4"/>
    <mergeCell ref="I3:I4"/>
    <mergeCell ref="J3:J4"/>
    <mergeCell ref="K3:K4"/>
  </mergeCells>
  <dataValidations count="1">
    <dataValidation type="decimal" allowBlank="1" showInputMessage="1" showErrorMessage="1" sqref="C6:D113 F6:F113">
      <formula1>0</formula1>
      <formula2>10000000000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14" sqref="E14"/>
    </sheetView>
  </sheetViews>
  <sheetFormatPr defaultRowHeight="15" x14ac:dyDescent="0.25"/>
  <cols>
    <col min="1" max="1" width="44.28515625" style="38" customWidth="1"/>
    <col min="2" max="4" width="12.85546875" style="38" customWidth="1"/>
    <col min="5" max="5" width="13.140625" style="38" customWidth="1"/>
    <col min="6" max="6" width="12.140625" style="38" customWidth="1"/>
    <col min="7" max="7" width="63.42578125" style="38" customWidth="1"/>
    <col min="8" max="16384" width="9.140625" style="38"/>
  </cols>
  <sheetData>
    <row r="1" spans="1:7" ht="26.25" customHeight="1" x14ac:dyDescent="0.25">
      <c r="A1" s="37" t="s">
        <v>236</v>
      </c>
      <c r="C1" s="39">
        <v>2027</v>
      </c>
      <c r="D1" s="39"/>
    </row>
    <row r="2" spans="1:7" s="39" customFormat="1" ht="30" x14ac:dyDescent="0.25">
      <c r="A2" s="40" t="s">
        <v>237</v>
      </c>
      <c r="B2" s="40" t="s">
        <v>238</v>
      </c>
      <c r="C2" s="40" t="s">
        <v>239</v>
      </c>
      <c r="D2" s="40" t="s">
        <v>246</v>
      </c>
      <c r="E2" s="40" t="s">
        <v>240</v>
      </c>
      <c r="F2" s="40" t="s">
        <v>241</v>
      </c>
      <c r="G2" s="40" t="s">
        <v>242</v>
      </c>
    </row>
    <row r="3" spans="1:7" x14ac:dyDescent="0.25">
      <c r="A3" s="41" t="s">
        <v>299</v>
      </c>
      <c r="B3" s="42">
        <v>23</v>
      </c>
      <c r="C3" s="42">
        <v>22</v>
      </c>
      <c r="D3" s="42">
        <f>C3-B3</f>
        <v>-1</v>
      </c>
      <c r="E3" s="43">
        <v>25926.49</v>
      </c>
      <c r="F3" s="43">
        <f>C3*E3</f>
        <v>570382.78</v>
      </c>
      <c r="G3" s="41" t="s">
        <v>63</v>
      </c>
    </row>
    <row r="4" spans="1:7" ht="30" x14ac:dyDescent="0.25">
      <c r="A4" s="41" t="s">
        <v>99</v>
      </c>
      <c r="B4" s="42">
        <v>2</v>
      </c>
      <c r="C4" s="42">
        <v>1</v>
      </c>
      <c r="D4" s="42">
        <f>C4-B4</f>
        <v>-1</v>
      </c>
      <c r="E4" s="43">
        <v>375551.7</v>
      </c>
      <c r="F4" s="43">
        <f t="shared" ref="F4:F7" si="0">D4*E4</f>
        <v>-375551.7</v>
      </c>
      <c r="G4" s="41" t="s">
        <v>94</v>
      </c>
    </row>
    <row r="5" spans="1:7" ht="30" x14ac:dyDescent="0.25">
      <c r="A5" s="41" t="s">
        <v>170</v>
      </c>
      <c r="B5" s="42">
        <v>4</v>
      </c>
      <c r="C5" s="42">
        <v>5</v>
      </c>
      <c r="D5" s="42">
        <f t="shared" ref="D5:D7" si="1">C5-B5</f>
        <v>1</v>
      </c>
      <c r="E5" s="43">
        <v>1611.91</v>
      </c>
      <c r="F5" s="43">
        <f t="shared" si="0"/>
        <v>1611.91</v>
      </c>
      <c r="G5" s="41" t="s">
        <v>116</v>
      </c>
    </row>
    <row r="6" spans="1:7" ht="30" x14ac:dyDescent="0.25">
      <c r="A6" s="41" t="s">
        <v>182</v>
      </c>
      <c r="B6" s="42">
        <v>3</v>
      </c>
      <c r="C6" s="42">
        <v>4</v>
      </c>
      <c r="D6" s="42">
        <f t="shared" si="1"/>
        <v>1</v>
      </c>
      <c r="E6" s="43">
        <v>13851.52</v>
      </c>
      <c r="F6" s="43">
        <f t="shared" si="0"/>
        <v>13851.52</v>
      </c>
      <c r="G6" s="41" t="s">
        <v>116</v>
      </c>
    </row>
    <row r="7" spans="1:7" ht="15.75" x14ac:dyDescent="0.25">
      <c r="A7" s="11" t="s">
        <v>48</v>
      </c>
      <c r="B7" s="42">
        <v>8</v>
      </c>
      <c r="C7" s="42">
        <v>9</v>
      </c>
      <c r="D7" s="42">
        <f t="shared" si="1"/>
        <v>1</v>
      </c>
      <c r="E7" s="43">
        <v>1223</v>
      </c>
      <c r="F7" s="43">
        <f t="shared" si="0"/>
        <v>1223</v>
      </c>
      <c r="G7" s="41" t="s">
        <v>377</v>
      </c>
    </row>
    <row r="8" spans="1:7" x14ac:dyDescent="0.25">
      <c r="A8" s="38" t="s">
        <v>247</v>
      </c>
    </row>
  </sheetData>
  <dataValidations count="1">
    <dataValidation type="decimal" allowBlank="1" showInputMessage="1" showErrorMessage="1" sqref="B7:C7 E7">
      <formula1>0</formula1>
      <formula2>10000000000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8"/>
  <sheetViews>
    <sheetView workbookViewId="0">
      <selection activeCell="K11" sqref="K11:K15"/>
    </sheetView>
  </sheetViews>
  <sheetFormatPr defaultRowHeight="15" x14ac:dyDescent="0.25"/>
  <cols>
    <col min="2" max="2" width="36.28515625" customWidth="1"/>
    <col min="3" max="3" width="15.140625" customWidth="1"/>
    <col min="4" max="4" width="22.28515625" customWidth="1"/>
    <col min="5" max="6" width="17.5703125" customWidth="1"/>
    <col min="7" max="7" width="14.140625" customWidth="1"/>
    <col min="8" max="8" width="21" customWidth="1"/>
    <col min="9" max="9" width="42.140625" style="23" customWidth="1"/>
    <col min="11" max="11" width="26.28515625" customWidth="1"/>
    <col min="12" max="17" width="0" hidden="1" customWidth="1"/>
  </cols>
  <sheetData>
    <row r="2" spans="1:16" ht="16.5" thickBot="1" x14ac:dyDescent="0.3">
      <c r="A2" s="58" t="s">
        <v>371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6" ht="15.75" x14ac:dyDescent="0.25">
      <c r="A3" s="59" t="s">
        <v>0</v>
      </c>
      <c r="B3" s="61" t="s">
        <v>1</v>
      </c>
      <c r="C3" s="63" t="s">
        <v>2</v>
      </c>
      <c r="D3" s="64"/>
      <c r="E3" s="61"/>
      <c r="F3" s="63" t="s">
        <v>3</v>
      </c>
      <c r="G3" s="61"/>
      <c r="H3" s="65" t="s">
        <v>4</v>
      </c>
      <c r="I3" s="67" t="s">
        <v>5</v>
      </c>
      <c r="J3" s="64" t="s">
        <v>6</v>
      </c>
      <c r="K3" s="61" t="s">
        <v>7</v>
      </c>
    </row>
    <row r="4" spans="1:16" ht="32.25" thickBot="1" x14ac:dyDescent="0.3">
      <c r="A4" s="60"/>
      <c r="B4" s="62"/>
      <c r="C4" s="1" t="s">
        <v>8</v>
      </c>
      <c r="D4" s="2" t="s">
        <v>9</v>
      </c>
      <c r="E4" s="3" t="s">
        <v>10</v>
      </c>
      <c r="F4" s="1" t="s">
        <v>8</v>
      </c>
      <c r="G4" s="3" t="s">
        <v>10</v>
      </c>
      <c r="H4" s="66"/>
      <c r="I4" s="68"/>
      <c r="J4" s="69"/>
      <c r="K4" s="62"/>
      <c r="M4" t="s">
        <v>11</v>
      </c>
    </row>
    <row r="5" spans="1:16" ht="16.5" thickBot="1" x14ac:dyDescent="0.3">
      <c r="A5" s="4">
        <v>1</v>
      </c>
      <c r="B5" s="5">
        <v>2</v>
      </c>
      <c r="C5" s="6">
        <v>3</v>
      </c>
      <c r="D5" s="7">
        <v>4</v>
      </c>
      <c r="E5" s="5">
        <v>5</v>
      </c>
      <c r="F5" s="6">
        <v>6</v>
      </c>
      <c r="G5" s="5">
        <v>7</v>
      </c>
      <c r="H5" s="8">
        <v>8</v>
      </c>
      <c r="I5" s="9">
        <v>9</v>
      </c>
      <c r="J5" s="7">
        <v>10</v>
      </c>
      <c r="K5" s="5">
        <v>11</v>
      </c>
    </row>
    <row r="6" spans="1:16" ht="24" x14ac:dyDescent="0.25">
      <c r="A6" s="10">
        <v>1</v>
      </c>
      <c r="B6" s="11" t="s">
        <v>20</v>
      </c>
      <c r="C6" s="12">
        <v>1</v>
      </c>
      <c r="D6" s="13">
        <v>24333.33</v>
      </c>
      <c r="E6" s="14">
        <f t="shared" ref="E6:E43" si="0">C6*D6</f>
        <v>24333.33</v>
      </c>
      <c r="F6" s="12">
        <v>1</v>
      </c>
      <c r="G6" s="15">
        <f t="shared" ref="G6:G43" si="1">F6*D6</f>
        <v>24333.33</v>
      </c>
      <c r="H6" s="16">
        <f t="shared" ref="H6:H43" si="2">G6+E6</f>
        <v>48666.66</v>
      </c>
      <c r="I6" s="17" t="s">
        <v>21</v>
      </c>
      <c r="J6" s="17" t="s">
        <v>14</v>
      </c>
      <c r="K6" s="17" t="s">
        <v>379</v>
      </c>
      <c r="M6">
        <v>0</v>
      </c>
      <c r="N6" s="18">
        <f t="shared" ref="N6:N43" si="3">C6-M6</f>
        <v>1</v>
      </c>
      <c r="O6">
        <v>0</v>
      </c>
      <c r="P6" s="18">
        <f t="shared" ref="P6:P43" si="4">O6-F6</f>
        <v>-1</v>
      </c>
    </row>
    <row r="7" spans="1:16" ht="24" x14ac:dyDescent="0.25">
      <c r="A7" s="10">
        <v>2</v>
      </c>
      <c r="B7" s="11" t="s">
        <v>256</v>
      </c>
      <c r="C7" s="12">
        <v>1</v>
      </c>
      <c r="D7" s="13">
        <v>14133.33</v>
      </c>
      <c r="E7" s="14">
        <f t="shared" si="0"/>
        <v>14133.33</v>
      </c>
      <c r="F7" s="12">
        <v>0</v>
      </c>
      <c r="G7" s="15">
        <f t="shared" si="1"/>
        <v>0</v>
      </c>
      <c r="H7" s="16">
        <f t="shared" si="2"/>
        <v>14133.33</v>
      </c>
      <c r="I7" s="17" t="s">
        <v>21</v>
      </c>
      <c r="J7" s="17" t="s">
        <v>14</v>
      </c>
      <c r="K7" s="17" t="s">
        <v>312</v>
      </c>
      <c r="M7">
        <v>0</v>
      </c>
      <c r="N7" s="18">
        <f t="shared" si="3"/>
        <v>1</v>
      </c>
      <c r="O7">
        <v>0</v>
      </c>
      <c r="P7" s="18">
        <f t="shared" si="4"/>
        <v>0</v>
      </c>
    </row>
    <row r="8" spans="1:16" ht="31.5" x14ac:dyDescent="0.25">
      <c r="A8" s="10">
        <v>3</v>
      </c>
      <c r="B8" s="11" t="s">
        <v>258</v>
      </c>
      <c r="C8" s="12">
        <v>1</v>
      </c>
      <c r="D8" s="13">
        <v>51066.67</v>
      </c>
      <c r="E8" s="14">
        <f t="shared" si="0"/>
        <v>51066.67</v>
      </c>
      <c r="F8" s="12">
        <v>0</v>
      </c>
      <c r="G8" s="15">
        <f t="shared" si="1"/>
        <v>0</v>
      </c>
      <c r="H8" s="16">
        <f t="shared" si="2"/>
        <v>51066.67</v>
      </c>
      <c r="I8" s="17" t="s">
        <v>310</v>
      </c>
      <c r="J8" s="17" t="s">
        <v>14</v>
      </c>
      <c r="K8" s="17" t="s">
        <v>315</v>
      </c>
      <c r="M8">
        <v>0</v>
      </c>
      <c r="N8" s="18">
        <f t="shared" si="3"/>
        <v>1</v>
      </c>
      <c r="O8">
        <v>0</v>
      </c>
      <c r="P8" s="18">
        <f t="shared" si="4"/>
        <v>0</v>
      </c>
    </row>
    <row r="9" spans="1:16" ht="24" x14ac:dyDescent="0.25">
      <c r="A9" s="10">
        <v>4</v>
      </c>
      <c r="B9" s="11" t="s">
        <v>259</v>
      </c>
      <c r="C9" s="12">
        <v>1</v>
      </c>
      <c r="D9" s="13">
        <v>36066.67</v>
      </c>
      <c r="E9" s="14">
        <f t="shared" si="0"/>
        <v>36066.67</v>
      </c>
      <c r="F9" s="12">
        <v>0</v>
      </c>
      <c r="G9" s="15">
        <f t="shared" si="1"/>
        <v>0</v>
      </c>
      <c r="H9" s="16">
        <f t="shared" si="2"/>
        <v>36066.67</v>
      </c>
      <c r="I9" s="17" t="s">
        <v>23</v>
      </c>
      <c r="J9" s="17" t="s">
        <v>14</v>
      </c>
      <c r="K9" s="17" t="s">
        <v>379</v>
      </c>
      <c r="M9">
        <v>0</v>
      </c>
      <c r="N9" s="18">
        <f t="shared" si="3"/>
        <v>1</v>
      </c>
      <c r="O9">
        <v>0</v>
      </c>
      <c r="P9" s="18">
        <f t="shared" si="4"/>
        <v>0</v>
      </c>
    </row>
    <row r="10" spans="1:16" ht="31.5" x14ac:dyDescent="0.25">
      <c r="A10" s="10">
        <v>5</v>
      </c>
      <c r="B10" s="11" t="s">
        <v>260</v>
      </c>
      <c r="C10" s="12">
        <v>1</v>
      </c>
      <c r="D10" s="13">
        <v>30333.33</v>
      </c>
      <c r="E10" s="14">
        <f t="shared" si="0"/>
        <v>30333.33</v>
      </c>
      <c r="F10" s="12">
        <v>0</v>
      </c>
      <c r="G10" s="15">
        <f t="shared" si="1"/>
        <v>0</v>
      </c>
      <c r="H10" s="16">
        <f t="shared" si="2"/>
        <v>30333.33</v>
      </c>
      <c r="I10" s="17" t="s">
        <v>21</v>
      </c>
      <c r="J10" s="17" t="s">
        <v>14</v>
      </c>
      <c r="K10" s="17" t="s">
        <v>312</v>
      </c>
      <c r="M10">
        <v>0</v>
      </c>
      <c r="N10" s="18">
        <f t="shared" si="3"/>
        <v>1</v>
      </c>
      <c r="O10">
        <v>0</v>
      </c>
      <c r="P10" s="18">
        <f t="shared" si="4"/>
        <v>0</v>
      </c>
    </row>
    <row r="11" spans="1:16" ht="60" x14ac:dyDescent="0.25">
      <c r="A11" s="10">
        <v>6</v>
      </c>
      <c r="B11" s="11" t="s">
        <v>22</v>
      </c>
      <c r="C11" s="12">
        <v>2</v>
      </c>
      <c r="D11" s="13">
        <v>9700.6</v>
      </c>
      <c r="E11" s="14">
        <f t="shared" si="0"/>
        <v>19401.2</v>
      </c>
      <c r="F11" s="12">
        <v>1</v>
      </c>
      <c r="G11" s="15">
        <f t="shared" si="1"/>
        <v>9700.6</v>
      </c>
      <c r="H11" s="16">
        <f t="shared" si="2"/>
        <v>29101.800000000003</v>
      </c>
      <c r="I11" s="17" t="s">
        <v>23</v>
      </c>
      <c r="J11" s="17" t="s">
        <v>24</v>
      </c>
      <c r="K11" s="17" t="s">
        <v>379</v>
      </c>
      <c r="M11">
        <v>0</v>
      </c>
      <c r="N11" s="18">
        <f t="shared" si="3"/>
        <v>2</v>
      </c>
      <c r="O11">
        <v>0</v>
      </c>
      <c r="P11" s="18">
        <f t="shared" si="4"/>
        <v>-1</v>
      </c>
    </row>
    <row r="12" spans="1:16" ht="24" x14ac:dyDescent="0.25">
      <c r="A12" s="10">
        <v>7</v>
      </c>
      <c r="B12" s="11" t="s">
        <v>25</v>
      </c>
      <c r="C12" s="12">
        <v>1</v>
      </c>
      <c r="D12" s="13">
        <v>23000</v>
      </c>
      <c r="E12" s="14">
        <f t="shared" si="0"/>
        <v>23000</v>
      </c>
      <c r="F12" s="12">
        <v>0</v>
      </c>
      <c r="G12" s="15">
        <f t="shared" si="1"/>
        <v>0</v>
      </c>
      <c r="H12" s="16">
        <f t="shared" si="2"/>
        <v>23000</v>
      </c>
      <c r="I12" s="17" t="s">
        <v>23</v>
      </c>
      <c r="J12" s="17" t="s">
        <v>14</v>
      </c>
      <c r="K12" s="17" t="s">
        <v>380</v>
      </c>
      <c r="M12">
        <v>1</v>
      </c>
      <c r="N12" s="18">
        <f t="shared" si="3"/>
        <v>0</v>
      </c>
      <c r="O12">
        <v>0</v>
      </c>
      <c r="P12" s="18">
        <f t="shared" si="4"/>
        <v>0</v>
      </c>
    </row>
    <row r="13" spans="1:16" ht="24" x14ac:dyDescent="0.25">
      <c r="A13" s="10">
        <v>8</v>
      </c>
      <c r="B13" s="11" t="s">
        <v>248</v>
      </c>
      <c r="C13" s="12">
        <v>1</v>
      </c>
      <c r="D13" s="13">
        <v>136233.32999999999</v>
      </c>
      <c r="E13" s="14">
        <f t="shared" si="0"/>
        <v>136233.32999999999</v>
      </c>
      <c r="F13" s="12">
        <v>1</v>
      </c>
      <c r="G13" s="15">
        <f t="shared" si="1"/>
        <v>136233.32999999999</v>
      </c>
      <c r="H13" s="16">
        <f t="shared" si="2"/>
        <v>272466.65999999997</v>
      </c>
      <c r="I13" s="17" t="s">
        <v>23</v>
      </c>
      <c r="J13" s="17" t="s">
        <v>14</v>
      </c>
      <c r="K13" s="17" t="s">
        <v>381</v>
      </c>
      <c r="M13">
        <v>0</v>
      </c>
      <c r="N13" s="18">
        <f t="shared" si="3"/>
        <v>1</v>
      </c>
      <c r="O13">
        <v>0</v>
      </c>
      <c r="P13" s="18">
        <f t="shared" si="4"/>
        <v>-1</v>
      </c>
    </row>
    <row r="14" spans="1:16" ht="60" x14ac:dyDescent="0.25">
      <c r="A14" s="10">
        <v>9</v>
      </c>
      <c r="B14" s="11" t="s">
        <v>261</v>
      </c>
      <c r="C14" s="12">
        <v>3</v>
      </c>
      <c r="D14" s="13">
        <v>5381.25</v>
      </c>
      <c r="E14" s="14">
        <f t="shared" si="0"/>
        <v>16143.75</v>
      </c>
      <c r="F14" s="12">
        <v>0</v>
      </c>
      <c r="G14" s="15">
        <f t="shared" si="1"/>
        <v>0</v>
      </c>
      <c r="H14" s="16">
        <f t="shared" si="2"/>
        <v>16143.75</v>
      </c>
      <c r="I14" s="17" t="s">
        <v>23</v>
      </c>
      <c r="J14" s="17" t="s">
        <v>316</v>
      </c>
      <c r="K14" s="17" t="s">
        <v>382</v>
      </c>
      <c r="M14">
        <v>0</v>
      </c>
      <c r="N14" s="18">
        <f t="shared" si="3"/>
        <v>3</v>
      </c>
      <c r="O14">
        <v>0</v>
      </c>
      <c r="P14" s="18">
        <f t="shared" si="4"/>
        <v>0</v>
      </c>
    </row>
    <row r="15" spans="1:16" ht="24" x14ac:dyDescent="0.25">
      <c r="A15" s="10">
        <v>10</v>
      </c>
      <c r="B15" s="11" t="s">
        <v>372</v>
      </c>
      <c r="C15" s="12">
        <v>0</v>
      </c>
      <c r="D15" s="13">
        <v>16974.330000000002</v>
      </c>
      <c r="E15" s="14">
        <f t="shared" si="0"/>
        <v>0</v>
      </c>
      <c r="F15" s="12">
        <v>1</v>
      </c>
      <c r="G15" s="15">
        <f t="shared" si="1"/>
        <v>16974.330000000002</v>
      </c>
      <c r="H15" s="16">
        <f t="shared" si="2"/>
        <v>16974.330000000002</v>
      </c>
      <c r="I15" s="17" t="s">
        <v>23</v>
      </c>
      <c r="J15" s="17" t="s">
        <v>14</v>
      </c>
      <c r="K15" s="17" t="s">
        <v>383</v>
      </c>
      <c r="M15">
        <v>0</v>
      </c>
      <c r="N15" s="18">
        <f t="shared" si="3"/>
        <v>0</v>
      </c>
      <c r="O15">
        <v>0</v>
      </c>
      <c r="P15" s="18">
        <f t="shared" si="4"/>
        <v>-1</v>
      </c>
    </row>
    <row r="16" spans="1:16" ht="60" x14ac:dyDescent="0.25">
      <c r="A16" s="10">
        <v>11</v>
      </c>
      <c r="B16" s="11" t="s">
        <v>29</v>
      </c>
      <c r="C16" s="12">
        <v>16</v>
      </c>
      <c r="D16" s="13">
        <v>5614.7</v>
      </c>
      <c r="E16" s="14">
        <f t="shared" si="0"/>
        <v>89835.199999999997</v>
      </c>
      <c r="F16" s="12">
        <v>4</v>
      </c>
      <c r="G16" s="15">
        <f t="shared" si="1"/>
        <v>22458.799999999999</v>
      </c>
      <c r="H16" s="16">
        <f t="shared" si="2"/>
        <v>112294</v>
      </c>
      <c r="I16" s="17" t="s">
        <v>30</v>
      </c>
      <c r="J16" s="17" t="s">
        <v>31</v>
      </c>
      <c r="K16" s="17" t="s">
        <v>32</v>
      </c>
      <c r="M16">
        <v>0</v>
      </c>
      <c r="N16" s="18">
        <f t="shared" si="3"/>
        <v>16</v>
      </c>
      <c r="O16">
        <v>0</v>
      </c>
      <c r="P16" s="18">
        <f t="shared" si="4"/>
        <v>-4</v>
      </c>
    </row>
    <row r="17" spans="1:16" ht="84" x14ac:dyDescent="0.25">
      <c r="A17" s="10">
        <v>12</v>
      </c>
      <c r="B17" s="11" t="s">
        <v>36</v>
      </c>
      <c r="C17" s="12">
        <v>16</v>
      </c>
      <c r="D17" s="13">
        <v>2449.25</v>
      </c>
      <c r="E17" s="14">
        <f t="shared" si="0"/>
        <v>39188</v>
      </c>
      <c r="F17" s="12">
        <v>4</v>
      </c>
      <c r="G17" s="15">
        <f t="shared" si="1"/>
        <v>9797</v>
      </c>
      <c r="H17" s="16">
        <f t="shared" si="2"/>
        <v>48985</v>
      </c>
      <c r="I17" s="17" t="s">
        <v>37</v>
      </c>
      <c r="J17" s="17" t="s">
        <v>38</v>
      </c>
      <c r="K17" s="17" t="s">
        <v>32</v>
      </c>
      <c r="M17">
        <v>0</v>
      </c>
      <c r="N17" s="18">
        <f t="shared" si="3"/>
        <v>16</v>
      </c>
      <c r="O17">
        <v>0</v>
      </c>
      <c r="P17" s="18">
        <f t="shared" si="4"/>
        <v>-4</v>
      </c>
    </row>
    <row r="18" spans="1:16" ht="144" x14ac:dyDescent="0.25">
      <c r="A18" s="10">
        <v>13</v>
      </c>
      <c r="B18" s="11" t="s">
        <v>39</v>
      </c>
      <c r="C18" s="12">
        <v>16</v>
      </c>
      <c r="D18" s="13">
        <v>27009.06</v>
      </c>
      <c r="E18" s="14">
        <f t="shared" si="0"/>
        <v>432144.96</v>
      </c>
      <c r="F18" s="12">
        <v>4</v>
      </c>
      <c r="G18" s="15">
        <f t="shared" si="1"/>
        <v>108036.24</v>
      </c>
      <c r="H18" s="16">
        <f t="shared" si="2"/>
        <v>540181.20000000007</v>
      </c>
      <c r="I18" s="17" t="s">
        <v>40</v>
      </c>
      <c r="J18" s="17" t="s">
        <v>41</v>
      </c>
      <c r="K18" s="17" t="s">
        <v>32</v>
      </c>
      <c r="M18">
        <v>0</v>
      </c>
      <c r="N18" s="18">
        <f t="shared" si="3"/>
        <v>16</v>
      </c>
      <c r="O18">
        <v>0</v>
      </c>
      <c r="P18" s="18">
        <f t="shared" si="4"/>
        <v>-4</v>
      </c>
    </row>
    <row r="19" spans="1:16" ht="84" x14ac:dyDescent="0.25">
      <c r="A19" s="10">
        <v>14</v>
      </c>
      <c r="B19" s="11" t="s">
        <v>42</v>
      </c>
      <c r="C19" s="12">
        <v>26</v>
      </c>
      <c r="D19" s="13">
        <v>987.64</v>
      </c>
      <c r="E19" s="14">
        <f t="shared" si="0"/>
        <v>25678.639999999999</v>
      </c>
      <c r="F19" s="12">
        <v>4</v>
      </c>
      <c r="G19" s="15">
        <f t="shared" si="1"/>
        <v>3950.56</v>
      </c>
      <c r="H19" s="16">
        <f t="shared" si="2"/>
        <v>29629.200000000001</v>
      </c>
      <c r="I19" s="17" t="s">
        <v>43</v>
      </c>
      <c r="J19" s="17" t="s">
        <v>44</v>
      </c>
      <c r="K19" s="17" t="s">
        <v>32</v>
      </c>
      <c r="M19">
        <v>0</v>
      </c>
      <c r="N19" s="18">
        <f t="shared" si="3"/>
        <v>26</v>
      </c>
      <c r="O19">
        <v>0</v>
      </c>
      <c r="P19" s="18">
        <f t="shared" si="4"/>
        <v>-4</v>
      </c>
    </row>
    <row r="20" spans="1:16" ht="72" x14ac:dyDescent="0.25">
      <c r="A20" s="10">
        <v>15</v>
      </c>
      <c r="B20" s="11" t="s">
        <v>45</v>
      </c>
      <c r="C20" s="12">
        <v>4</v>
      </c>
      <c r="D20" s="13">
        <v>2329.67</v>
      </c>
      <c r="E20" s="14">
        <f t="shared" si="0"/>
        <v>9318.68</v>
      </c>
      <c r="F20" s="12">
        <v>1</v>
      </c>
      <c r="G20" s="15">
        <f t="shared" si="1"/>
        <v>2329.67</v>
      </c>
      <c r="H20" s="16">
        <f t="shared" si="2"/>
        <v>11648.35</v>
      </c>
      <c r="I20" s="17" t="s">
        <v>46</v>
      </c>
      <c r="J20" s="17" t="s">
        <v>47</v>
      </c>
      <c r="K20" s="17" t="s">
        <v>32</v>
      </c>
      <c r="M20">
        <v>0</v>
      </c>
      <c r="N20" s="18">
        <f t="shared" si="3"/>
        <v>4</v>
      </c>
      <c r="O20">
        <v>0</v>
      </c>
      <c r="P20" s="18">
        <f t="shared" si="4"/>
        <v>-1</v>
      </c>
    </row>
    <row r="21" spans="1:16" ht="60" x14ac:dyDescent="0.25">
      <c r="A21" s="10">
        <v>16</v>
      </c>
      <c r="B21" s="11" t="s">
        <v>49</v>
      </c>
      <c r="C21" s="12">
        <v>5</v>
      </c>
      <c r="D21" s="13">
        <v>9406.33</v>
      </c>
      <c r="E21" s="14">
        <f t="shared" si="0"/>
        <v>47031.65</v>
      </c>
      <c r="F21" s="45">
        <v>2</v>
      </c>
      <c r="G21" s="15">
        <f t="shared" si="1"/>
        <v>18812.66</v>
      </c>
      <c r="H21" s="16">
        <f t="shared" si="2"/>
        <v>65844.31</v>
      </c>
      <c r="I21" s="17" t="s">
        <v>50</v>
      </c>
      <c r="J21" s="17" t="s">
        <v>51</v>
      </c>
      <c r="K21" s="17" t="s">
        <v>52</v>
      </c>
      <c r="M21">
        <v>0</v>
      </c>
      <c r="N21" s="18">
        <f t="shared" si="3"/>
        <v>5</v>
      </c>
      <c r="O21">
        <v>0</v>
      </c>
      <c r="P21" s="18">
        <f t="shared" si="4"/>
        <v>-2</v>
      </c>
    </row>
    <row r="22" spans="1:16" ht="24" x14ac:dyDescent="0.25">
      <c r="A22" s="10">
        <v>17</v>
      </c>
      <c r="B22" s="11" t="s">
        <v>53</v>
      </c>
      <c r="C22" s="12">
        <v>1</v>
      </c>
      <c r="D22" s="13">
        <v>14193.33</v>
      </c>
      <c r="E22" s="14">
        <f t="shared" si="0"/>
        <v>14193.33</v>
      </c>
      <c r="F22" s="12">
        <v>0</v>
      </c>
      <c r="G22" s="15">
        <f t="shared" si="1"/>
        <v>0</v>
      </c>
      <c r="H22" s="16">
        <f t="shared" si="2"/>
        <v>14193.33</v>
      </c>
      <c r="I22" s="17" t="s">
        <v>30</v>
      </c>
      <c r="J22" s="17" t="s">
        <v>14</v>
      </c>
      <c r="K22" s="17" t="s">
        <v>32</v>
      </c>
      <c r="M22">
        <v>0</v>
      </c>
      <c r="N22" s="18">
        <f t="shared" si="3"/>
        <v>1</v>
      </c>
      <c r="O22">
        <v>0</v>
      </c>
      <c r="P22" s="18">
        <f t="shared" si="4"/>
        <v>0</v>
      </c>
    </row>
    <row r="23" spans="1:16" ht="60" x14ac:dyDescent="0.25">
      <c r="A23" s="10">
        <v>18</v>
      </c>
      <c r="B23" s="11" t="s">
        <v>54</v>
      </c>
      <c r="C23" s="12">
        <v>2</v>
      </c>
      <c r="D23" s="13">
        <v>27144.880000000001</v>
      </c>
      <c r="E23" s="14">
        <f t="shared" si="0"/>
        <v>54289.760000000002</v>
      </c>
      <c r="F23" s="12">
        <v>1</v>
      </c>
      <c r="G23" s="15">
        <f t="shared" si="1"/>
        <v>27144.880000000001</v>
      </c>
      <c r="H23" s="16">
        <f t="shared" si="2"/>
        <v>81434.64</v>
      </c>
      <c r="I23" s="17" t="s">
        <v>55</v>
      </c>
      <c r="J23" s="17" t="s">
        <v>56</v>
      </c>
      <c r="K23" s="17" t="s">
        <v>57</v>
      </c>
      <c r="M23">
        <v>0</v>
      </c>
      <c r="N23" s="18">
        <f t="shared" si="3"/>
        <v>2</v>
      </c>
      <c r="O23">
        <v>0</v>
      </c>
      <c r="P23" s="18">
        <f t="shared" si="4"/>
        <v>-1</v>
      </c>
    </row>
    <row r="24" spans="1:16" ht="48" x14ac:dyDescent="0.25">
      <c r="A24" s="10">
        <v>19</v>
      </c>
      <c r="B24" s="11" t="s">
        <v>373</v>
      </c>
      <c r="C24" s="12">
        <v>0</v>
      </c>
      <c r="D24" s="13">
        <v>14998.91</v>
      </c>
      <c r="E24" s="14">
        <f t="shared" si="0"/>
        <v>0</v>
      </c>
      <c r="F24" s="12">
        <v>1</v>
      </c>
      <c r="G24" s="15">
        <f t="shared" si="1"/>
        <v>14998.91</v>
      </c>
      <c r="H24" s="16">
        <f t="shared" si="2"/>
        <v>14998.91</v>
      </c>
      <c r="I24" s="17" t="s">
        <v>63</v>
      </c>
      <c r="J24" s="17" t="s">
        <v>375</v>
      </c>
      <c r="K24" s="17" t="s">
        <v>65</v>
      </c>
      <c r="M24">
        <v>0</v>
      </c>
      <c r="N24" s="18">
        <f t="shared" si="3"/>
        <v>0</v>
      </c>
      <c r="O24">
        <v>0</v>
      </c>
      <c r="P24" s="18">
        <f t="shared" si="4"/>
        <v>-1</v>
      </c>
    </row>
    <row r="25" spans="1:16" ht="48" x14ac:dyDescent="0.25">
      <c r="A25" s="10">
        <v>20</v>
      </c>
      <c r="B25" s="11" t="s">
        <v>263</v>
      </c>
      <c r="C25" s="12">
        <v>0</v>
      </c>
      <c r="D25" s="13">
        <v>30808.69</v>
      </c>
      <c r="E25" s="14">
        <f t="shared" si="0"/>
        <v>0</v>
      </c>
      <c r="F25" s="12">
        <v>1</v>
      </c>
      <c r="G25" s="15">
        <f t="shared" si="1"/>
        <v>30808.69</v>
      </c>
      <c r="H25" s="16">
        <f t="shared" si="2"/>
        <v>30808.69</v>
      </c>
      <c r="I25" s="17" t="s">
        <v>63</v>
      </c>
      <c r="J25" s="17" t="s">
        <v>318</v>
      </c>
      <c r="K25" s="17" t="s">
        <v>65</v>
      </c>
      <c r="M25">
        <v>0</v>
      </c>
      <c r="N25" s="18">
        <f t="shared" si="3"/>
        <v>0</v>
      </c>
      <c r="O25">
        <v>0</v>
      </c>
      <c r="P25" s="18">
        <f t="shared" si="4"/>
        <v>-1</v>
      </c>
    </row>
    <row r="26" spans="1:16" ht="60" x14ac:dyDescent="0.25">
      <c r="A26" s="10">
        <v>21</v>
      </c>
      <c r="B26" s="11" t="s">
        <v>265</v>
      </c>
      <c r="C26" s="12">
        <v>0</v>
      </c>
      <c r="D26" s="13">
        <v>2207.8200000000002</v>
      </c>
      <c r="E26" s="14">
        <f t="shared" si="0"/>
        <v>0</v>
      </c>
      <c r="F26" s="12">
        <v>1</v>
      </c>
      <c r="G26" s="15">
        <f t="shared" si="1"/>
        <v>2207.8200000000002</v>
      </c>
      <c r="H26" s="16">
        <f t="shared" si="2"/>
        <v>2207.8200000000002</v>
      </c>
      <c r="I26" s="17" t="s">
        <v>319</v>
      </c>
      <c r="J26" s="17" t="s">
        <v>321</v>
      </c>
      <c r="K26" s="17" t="s">
        <v>322</v>
      </c>
      <c r="M26">
        <v>0</v>
      </c>
      <c r="N26" s="18">
        <f t="shared" si="3"/>
        <v>0</v>
      </c>
      <c r="O26">
        <v>0</v>
      </c>
      <c r="P26" s="18">
        <f t="shared" si="4"/>
        <v>-1</v>
      </c>
    </row>
    <row r="27" spans="1:16" ht="60" x14ac:dyDescent="0.25">
      <c r="A27" s="10">
        <v>22</v>
      </c>
      <c r="B27" s="11" t="s">
        <v>301</v>
      </c>
      <c r="C27" s="12">
        <v>2</v>
      </c>
      <c r="D27" s="13">
        <v>10106.5</v>
      </c>
      <c r="E27" s="14">
        <f t="shared" si="0"/>
        <v>20213</v>
      </c>
      <c r="F27" s="12">
        <v>1</v>
      </c>
      <c r="G27" s="15">
        <f t="shared" si="1"/>
        <v>10106.5</v>
      </c>
      <c r="H27" s="16">
        <f t="shared" si="2"/>
        <v>30319.5</v>
      </c>
      <c r="I27" s="17" t="s">
        <v>63</v>
      </c>
      <c r="J27" s="17" t="s">
        <v>362</v>
      </c>
      <c r="K27" s="17" t="s">
        <v>65</v>
      </c>
      <c r="M27">
        <v>0</v>
      </c>
      <c r="N27" s="18">
        <f t="shared" si="3"/>
        <v>2</v>
      </c>
      <c r="O27">
        <v>0</v>
      </c>
      <c r="P27" s="18">
        <f t="shared" si="4"/>
        <v>-1</v>
      </c>
    </row>
    <row r="28" spans="1:16" ht="48" x14ac:dyDescent="0.25">
      <c r="A28" s="10">
        <v>23</v>
      </c>
      <c r="B28" s="11" t="s">
        <v>306</v>
      </c>
      <c r="C28" s="12">
        <v>1</v>
      </c>
      <c r="D28" s="13">
        <v>57983.6</v>
      </c>
      <c r="E28" s="14">
        <f t="shared" si="0"/>
        <v>57983.6</v>
      </c>
      <c r="F28" s="12">
        <v>0</v>
      </c>
      <c r="G28" s="15">
        <f t="shared" si="1"/>
        <v>0</v>
      </c>
      <c r="H28" s="16">
        <f t="shared" si="2"/>
        <v>57983.6</v>
      </c>
      <c r="I28" s="17" t="s">
        <v>63</v>
      </c>
      <c r="J28" s="17" t="s">
        <v>369</v>
      </c>
      <c r="K28" s="17" t="s">
        <v>65</v>
      </c>
      <c r="M28">
        <v>0</v>
      </c>
      <c r="N28" s="18">
        <f t="shared" si="3"/>
        <v>1</v>
      </c>
      <c r="O28">
        <v>0</v>
      </c>
      <c r="P28" s="18">
        <f t="shared" si="4"/>
        <v>0</v>
      </c>
    </row>
    <row r="29" spans="1:16" ht="48" x14ac:dyDescent="0.25">
      <c r="A29" s="10">
        <v>24</v>
      </c>
      <c r="B29" s="11" t="s">
        <v>93</v>
      </c>
      <c r="C29" s="12">
        <v>20</v>
      </c>
      <c r="D29" s="13">
        <v>106382.08</v>
      </c>
      <c r="E29" s="14">
        <f t="shared" si="0"/>
        <v>2127641.6000000001</v>
      </c>
      <c r="F29" s="12">
        <v>4</v>
      </c>
      <c r="G29" s="15">
        <f t="shared" si="1"/>
        <v>425528.32000000001</v>
      </c>
      <c r="H29" s="16">
        <f t="shared" si="2"/>
        <v>2553169.9199999999</v>
      </c>
      <c r="I29" s="17" t="s">
        <v>94</v>
      </c>
      <c r="J29" s="17" t="s">
        <v>95</v>
      </c>
      <c r="K29" s="17" t="s">
        <v>90</v>
      </c>
      <c r="M29">
        <v>0</v>
      </c>
      <c r="N29" s="18">
        <f t="shared" si="3"/>
        <v>20</v>
      </c>
      <c r="O29">
        <v>0</v>
      </c>
      <c r="P29" s="18">
        <f t="shared" si="4"/>
        <v>-4</v>
      </c>
    </row>
    <row r="30" spans="1:16" ht="48" x14ac:dyDescent="0.25">
      <c r="A30" s="10">
        <v>25</v>
      </c>
      <c r="B30" s="11" t="s">
        <v>374</v>
      </c>
      <c r="C30" s="12">
        <v>34</v>
      </c>
      <c r="D30" s="13">
        <v>73393.58</v>
      </c>
      <c r="E30" s="14">
        <f t="shared" si="0"/>
        <v>2495381.7200000002</v>
      </c>
      <c r="F30" s="12">
        <v>6</v>
      </c>
      <c r="G30" s="15">
        <f t="shared" si="1"/>
        <v>440361.48</v>
      </c>
      <c r="H30" s="16">
        <f t="shared" si="2"/>
        <v>2935743.2</v>
      </c>
      <c r="I30" s="17" t="s">
        <v>94</v>
      </c>
      <c r="J30" s="17" t="s">
        <v>376</v>
      </c>
      <c r="K30" s="17" t="s">
        <v>90</v>
      </c>
      <c r="M30">
        <v>0</v>
      </c>
      <c r="N30" s="18">
        <f t="shared" si="3"/>
        <v>34</v>
      </c>
      <c r="O30">
        <v>0</v>
      </c>
      <c r="P30" s="18">
        <f t="shared" si="4"/>
        <v>-6</v>
      </c>
    </row>
    <row r="31" spans="1:16" ht="48" x14ac:dyDescent="0.25">
      <c r="A31" s="10">
        <v>26</v>
      </c>
      <c r="B31" s="11" t="s">
        <v>101</v>
      </c>
      <c r="C31" s="12">
        <v>35</v>
      </c>
      <c r="D31" s="13">
        <v>24102.59</v>
      </c>
      <c r="E31" s="14">
        <f t="shared" si="0"/>
        <v>843590.65</v>
      </c>
      <c r="F31" s="12">
        <v>25</v>
      </c>
      <c r="G31" s="15">
        <f t="shared" si="1"/>
        <v>602564.75</v>
      </c>
      <c r="H31" s="16">
        <f t="shared" si="2"/>
        <v>1446155.4</v>
      </c>
      <c r="I31" s="17" t="s">
        <v>94</v>
      </c>
      <c r="J31" s="17" t="s">
        <v>102</v>
      </c>
      <c r="K31" s="17" t="s">
        <v>90</v>
      </c>
      <c r="M31">
        <v>0</v>
      </c>
      <c r="N31" s="18">
        <f t="shared" si="3"/>
        <v>35</v>
      </c>
      <c r="O31">
        <v>0</v>
      </c>
      <c r="P31" s="18">
        <f t="shared" si="4"/>
        <v>-25</v>
      </c>
    </row>
    <row r="32" spans="1:16" ht="48" x14ac:dyDescent="0.25">
      <c r="A32" s="10">
        <v>27</v>
      </c>
      <c r="B32" s="11" t="s">
        <v>103</v>
      </c>
      <c r="C32" s="12">
        <v>35</v>
      </c>
      <c r="D32" s="13">
        <v>115832.74</v>
      </c>
      <c r="E32" s="14">
        <f t="shared" si="0"/>
        <v>4054145.9000000004</v>
      </c>
      <c r="F32" s="12">
        <v>25</v>
      </c>
      <c r="G32" s="15">
        <f t="shared" si="1"/>
        <v>2895818.5</v>
      </c>
      <c r="H32" s="16">
        <f t="shared" si="2"/>
        <v>6949964.4000000004</v>
      </c>
      <c r="I32" s="17" t="s">
        <v>94</v>
      </c>
      <c r="J32" s="17" t="s">
        <v>104</v>
      </c>
      <c r="K32" s="17" t="s">
        <v>90</v>
      </c>
      <c r="M32">
        <v>0</v>
      </c>
      <c r="N32" s="18">
        <f t="shared" si="3"/>
        <v>35</v>
      </c>
      <c r="O32">
        <v>0</v>
      </c>
      <c r="P32" s="18">
        <f t="shared" si="4"/>
        <v>-25</v>
      </c>
    </row>
    <row r="33" spans="1:16" ht="48" x14ac:dyDescent="0.25">
      <c r="A33" s="10">
        <v>28</v>
      </c>
      <c r="B33" s="11" t="s">
        <v>105</v>
      </c>
      <c r="C33" s="12">
        <v>35</v>
      </c>
      <c r="D33" s="13">
        <v>1056.04</v>
      </c>
      <c r="E33" s="14">
        <f t="shared" si="0"/>
        <v>36961.4</v>
      </c>
      <c r="F33" s="12">
        <v>25</v>
      </c>
      <c r="G33" s="15">
        <f t="shared" si="1"/>
        <v>26401</v>
      </c>
      <c r="H33" s="16">
        <f t="shared" si="2"/>
        <v>63362.400000000001</v>
      </c>
      <c r="I33" s="17" t="s">
        <v>94</v>
      </c>
      <c r="J33" s="17" t="s">
        <v>106</v>
      </c>
      <c r="K33" s="17" t="s">
        <v>90</v>
      </c>
      <c r="M33">
        <v>0</v>
      </c>
      <c r="N33" s="18">
        <f t="shared" si="3"/>
        <v>35</v>
      </c>
      <c r="O33">
        <v>0</v>
      </c>
      <c r="P33" s="18">
        <f t="shared" si="4"/>
        <v>-25</v>
      </c>
    </row>
    <row r="34" spans="1:16" ht="48" x14ac:dyDescent="0.25">
      <c r="A34" s="10">
        <v>29</v>
      </c>
      <c r="B34" s="11" t="s">
        <v>107</v>
      </c>
      <c r="C34" s="12">
        <v>35</v>
      </c>
      <c r="D34" s="13">
        <v>2077.52</v>
      </c>
      <c r="E34" s="14">
        <f t="shared" si="0"/>
        <v>72713.2</v>
      </c>
      <c r="F34" s="12">
        <v>25</v>
      </c>
      <c r="G34" s="15">
        <f t="shared" si="1"/>
        <v>51938</v>
      </c>
      <c r="H34" s="16">
        <f t="shared" si="2"/>
        <v>124651.2</v>
      </c>
      <c r="I34" s="17" t="s">
        <v>94</v>
      </c>
      <c r="J34" s="17" t="s">
        <v>108</v>
      </c>
      <c r="K34" s="17" t="s">
        <v>90</v>
      </c>
      <c r="M34">
        <v>0</v>
      </c>
      <c r="N34" s="18">
        <f t="shared" si="3"/>
        <v>35</v>
      </c>
      <c r="O34">
        <v>0</v>
      </c>
      <c r="P34" s="18">
        <f t="shared" si="4"/>
        <v>-25</v>
      </c>
    </row>
    <row r="35" spans="1:16" ht="60" x14ac:dyDescent="0.25">
      <c r="A35" s="10">
        <v>30</v>
      </c>
      <c r="B35" s="11" t="s">
        <v>115</v>
      </c>
      <c r="C35" s="12">
        <v>4</v>
      </c>
      <c r="D35" s="13">
        <v>1315</v>
      </c>
      <c r="E35" s="14">
        <f t="shared" si="0"/>
        <v>5260</v>
      </c>
      <c r="F35" s="12">
        <v>1</v>
      </c>
      <c r="G35" s="15">
        <f t="shared" si="1"/>
        <v>1315</v>
      </c>
      <c r="H35" s="16">
        <f t="shared" si="2"/>
        <v>6575</v>
      </c>
      <c r="I35" s="17" t="s">
        <v>116</v>
      </c>
      <c r="J35" s="17" t="s">
        <v>117</v>
      </c>
      <c r="K35" s="17" t="s">
        <v>118</v>
      </c>
      <c r="M35">
        <v>0</v>
      </c>
      <c r="N35" s="18">
        <f t="shared" si="3"/>
        <v>4</v>
      </c>
      <c r="O35">
        <v>0</v>
      </c>
      <c r="P35" s="18">
        <f t="shared" si="4"/>
        <v>-1</v>
      </c>
    </row>
    <row r="36" spans="1:16" ht="60" x14ac:dyDescent="0.25">
      <c r="A36" s="10">
        <v>31</v>
      </c>
      <c r="B36" s="11" t="s">
        <v>133</v>
      </c>
      <c r="C36" s="45">
        <f>15+1</f>
        <v>16</v>
      </c>
      <c r="D36" s="13">
        <v>550.34</v>
      </c>
      <c r="E36" s="14">
        <f t="shared" si="0"/>
        <v>8805.44</v>
      </c>
      <c r="F36" s="12">
        <v>5</v>
      </c>
      <c r="G36" s="15">
        <f t="shared" si="1"/>
        <v>2751.7000000000003</v>
      </c>
      <c r="H36" s="16">
        <f t="shared" si="2"/>
        <v>11557.140000000001</v>
      </c>
      <c r="I36" s="17" t="s">
        <v>116</v>
      </c>
      <c r="J36" s="17" t="s">
        <v>134</v>
      </c>
      <c r="K36" s="17" t="s">
        <v>135</v>
      </c>
      <c r="M36">
        <v>0</v>
      </c>
      <c r="N36" s="18">
        <f t="shared" si="3"/>
        <v>16</v>
      </c>
      <c r="O36">
        <v>0</v>
      </c>
      <c r="P36" s="18">
        <f t="shared" si="4"/>
        <v>-5</v>
      </c>
    </row>
    <row r="37" spans="1:16" ht="60" x14ac:dyDescent="0.25">
      <c r="A37" s="10">
        <v>32</v>
      </c>
      <c r="B37" s="11" t="s">
        <v>136</v>
      </c>
      <c r="C37" s="12">
        <v>16</v>
      </c>
      <c r="D37" s="13">
        <v>943.98</v>
      </c>
      <c r="E37" s="14">
        <f t="shared" si="0"/>
        <v>15103.68</v>
      </c>
      <c r="F37" s="12">
        <v>4</v>
      </c>
      <c r="G37" s="15">
        <f t="shared" si="1"/>
        <v>3775.92</v>
      </c>
      <c r="H37" s="16">
        <f t="shared" si="2"/>
        <v>18879.599999999999</v>
      </c>
      <c r="I37" s="17" t="s">
        <v>116</v>
      </c>
      <c r="J37" s="17" t="s">
        <v>137</v>
      </c>
      <c r="K37" s="17" t="s">
        <v>138</v>
      </c>
      <c r="M37">
        <v>0</v>
      </c>
      <c r="N37" s="18">
        <f t="shared" si="3"/>
        <v>16</v>
      </c>
      <c r="O37">
        <v>0</v>
      </c>
      <c r="P37" s="18">
        <f t="shared" si="4"/>
        <v>-4</v>
      </c>
    </row>
    <row r="38" spans="1:16" ht="60" x14ac:dyDescent="0.25">
      <c r="A38" s="10">
        <v>33</v>
      </c>
      <c r="B38" s="11" t="s">
        <v>139</v>
      </c>
      <c r="C38" s="12">
        <v>0</v>
      </c>
      <c r="D38" s="13">
        <v>1518.87</v>
      </c>
      <c r="E38" s="14">
        <f t="shared" si="0"/>
        <v>0</v>
      </c>
      <c r="F38" s="12">
        <v>10</v>
      </c>
      <c r="G38" s="15">
        <f t="shared" si="1"/>
        <v>15188.699999999999</v>
      </c>
      <c r="H38" s="16">
        <f t="shared" si="2"/>
        <v>15188.699999999999</v>
      </c>
      <c r="I38" s="17" t="s">
        <v>116</v>
      </c>
      <c r="J38" s="17" t="s">
        <v>140</v>
      </c>
      <c r="K38" s="17" t="s">
        <v>141</v>
      </c>
      <c r="M38">
        <v>0</v>
      </c>
      <c r="N38" s="18">
        <f t="shared" si="3"/>
        <v>0</v>
      </c>
      <c r="O38">
        <v>0</v>
      </c>
      <c r="P38" s="18">
        <f t="shared" si="4"/>
        <v>-10</v>
      </c>
    </row>
    <row r="39" spans="1:16" ht="60" x14ac:dyDescent="0.25">
      <c r="A39" s="10">
        <v>34</v>
      </c>
      <c r="B39" s="11" t="s">
        <v>151</v>
      </c>
      <c r="C39" s="12">
        <v>1</v>
      </c>
      <c r="D39" s="13">
        <v>3525.58</v>
      </c>
      <c r="E39" s="14">
        <f t="shared" si="0"/>
        <v>3525.58</v>
      </c>
      <c r="F39" s="12">
        <v>1</v>
      </c>
      <c r="G39" s="15">
        <f t="shared" si="1"/>
        <v>3525.58</v>
      </c>
      <c r="H39" s="16">
        <f t="shared" si="2"/>
        <v>7051.16</v>
      </c>
      <c r="I39" s="17" t="s">
        <v>116</v>
      </c>
      <c r="J39" s="17" t="s">
        <v>152</v>
      </c>
      <c r="K39" s="17" t="s">
        <v>153</v>
      </c>
      <c r="M39">
        <v>0</v>
      </c>
      <c r="N39" s="18">
        <f t="shared" si="3"/>
        <v>1</v>
      </c>
      <c r="O39">
        <v>0</v>
      </c>
      <c r="P39" s="18">
        <f t="shared" si="4"/>
        <v>-1</v>
      </c>
    </row>
    <row r="40" spans="1:16" ht="60" x14ac:dyDescent="0.25">
      <c r="A40" s="10">
        <v>35</v>
      </c>
      <c r="B40" s="11" t="s">
        <v>179</v>
      </c>
      <c r="C40" s="12">
        <v>4</v>
      </c>
      <c r="D40" s="13">
        <v>12050.63</v>
      </c>
      <c r="E40" s="14">
        <f t="shared" si="0"/>
        <v>48202.52</v>
      </c>
      <c r="F40" s="12">
        <v>0</v>
      </c>
      <c r="G40" s="15">
        <f t="shared" si="1"/>
        <v>0</v>
      </c>
      <c r="H40" s="16">
        <f t="shared" si="2"/>
        <v>48202.52</v>
      </c>
      <c r="I40" s="17" t="s">
        <v>116</v>
      </c>
      <c r="J40" s="17" t="s">
        <v>180</v>
      </c>
      <c r="K40" s="17" t="s">
        <v>181</v>
      </c>
      <c r="M40">
        <v>0</v>
      </c>
      <c r="N40" s="18">
        <f t="shared" si="3"/>
        <v>4</v>
      </c>
      <c r="O40">
        <v>0</v>
      </c>
      <c r="P40" s="18">
        <f t="shared" si="4"/>
        <v>0</v>
      </c>
    </row>
    <row r="41" spans="1:16" ht="15.75" x14ac:dyDescent="0.25">
      <c r="A41" s="10"/>
      <c r="B41" s="11"/>
      <c r="C41" s="12"/>
      <c r="D41" s="13"/>
      <c r="E41" s="14">
        <f t="shared" si="0"/>
        <v>0</v>
      </c>
      <c r="F41" s="12"/>
      <c r="G41" s="15">
        <f t="shared" si="1"/>
        <v>0</v>
      </c>
      <c r="H41" s="16">
        <f t="shared" si="2"/>
        <v>0</v>
      </c>
      <c r="I41" s="17"/>
      <c r="J41" s="17"/>
      <c r="K41" s="17"/>
      <c r="M41">
        <v>0</v>
      </c>
      <c r="N41" s="18">
        <f t="shared" si="3"/>
        <v>0</v>
      </c>
      <c r="O41">
        <v>0</v>
      </c>
      <c r="P41" s="18">
        <f t="shared" si="4"/>
        <v>0</v>
      </c>
    </row>
    <row r="42" spans="1:16" ht="15.75" x14ac:dyDescent="0.25">
      <c r="A42" s="10"/>
      <c r="B42" s="11"/>
      <c r="C42" s="12"/>
      <c r="D42" s="13"/>
      <c r="E42" s="14">
        <f t="shared" si="0"/>
        <v>0</v>
      </c>
      <c r="F42" s="12"/>
      <c r="G42" s="15">
        <f t="shared" si="1"/>
        <v>0</v>
      </c>
      <c r="H42" s="16">
        <f t="shared" si="2"/>
        <v>0</v>
      </c>
      <c r="I42" s="17"/>
      <c r="J42" s="17"/>
      <c r="K42" s="17"/>
      <c r="M42">
        <v>0</v>
      </c>
      <c r="N42" s="18">
        <f t="shared" si="3"/>
        <v>0</v>
      </c>
      <c r="O42">
        <v>0</v>
      </c>
      <c r="P42" s="18">
        <f t="shared" si="4"/>
        <v>0</v>
      </c>
    </row>
    <row r="43" spans="1:16" ht="16.5" thickBot="1" x14ac:dyDescent="0.3">
      <c r="A43" s="10"/>
      <c r="B43" s="11"/>
      <c r="C43" s="12"/>
      <c r="D43" s="13"/>
      <c r="E43" s="14">
        <f t="shared" si="0"/>
        <v>0</v>
      </c>
      <c r="F43" s="12"/>
      <c r="G43" s="15">
        <f t="shared" si="1"/>
        <v>0</v>
      </c>
      <c r="H43" s="16">
        <f t="shared" si="2"/>
        <v>0</v>
      </c>
      <c r="I43" s="17"/>
      <c r="J43" s="17"/>
      <c r="K43" s="17"/>
      <c r="M43">
        <v>0</v>
      </c>
      <c r="N43" s="18">
        <f t="shared" si="3"/>
        <v>0</v>
      </c>
      <c r="O43">
        <v>0</v>
      </c>
      <c r="P43" s="18">
        <f t="shared" si="4"/>
        <v>0</v>
      </c>
    </row>
    <row r="44" spans="1:16" ht="16.5" thickBot="1" x14ac:dyDescent="0.3">
      <c r="A44" s="52" t="s">
        <v>221</v>
      </c>
      <c r="B44" s="53"/>
      <c r="C44" s="53"/>
      <c r="D44" s="54"/>
      <c r="E44" s="19">
        <f>SUM(E6:E43)</f>
        <v>10851920.119999999</v>
      </c>
      <c r="F44" s="20"/>
      <c r="G44" s="19">
        <f>SUM(G6:G43)</f>
        <v>4907062.2700000005</v>
      </c>
      <c r="H44" s="19">
        <f>SUM(H6:H43)</f>
        <v>15758982.389999999</v>
      </c>
      <c r="I44" s="21"/>
      <c r="J44" s="20"/>
      <c r="K44" s="20"/>
    </row>
    <row r="46" spans="1:16" ht="16.5" hidden="1" thickBot="1" x14ac:dyDescent="0.3">
      <c r="E46" s="19">
        <v>121491717.47500005</v>
      </c>
      <c r="F46" s="20"/>
      <c r="G46" s="22">
        <v>21183859.27500001</v>
      </c>
      <c r="H46" s="22">
        <v>142675576.75</v>
      </c>
    </row>
    <row r="47" spans="1:16" hidden="1" x14ac:dyDescent="0.25"/>
    <row r="48" spans="1:16" hidden="1" x14ac:dyDescent="0.25">
      <c r="E48" s="18">
        <f>E46-E44</f>
        <v>110639797.35500005</v>
      </c>
      <c r="F48" s="18">
        <f t="shared" ref="F48:H48" si="5">F46-F44</f>
        <v>0</v>
      </c>
      <c r="G48" s="18">
        <f t="shared" si="5"/>
        <v>16276797.00500001</v>
      </c>
      <c r="H48" s="18">
        <f t="shared" si="5"/>
        <v>126916594.36</v>
      </c>
    </row>
    <row r="49" spans="2:8" hidden="1" x14ac:dyDescent="0.25"/>
    <row r="50" spans="2:8" hidden="1" x14ac:dyDescent="0.25">
      <c r="E50" s="18">
        <f>E44+'[1]2026'!E218</f>
        <v>33097834.440000005</v>
      </c>
    </row>
    <row r="51" spans="2:8" hidden="1" x14ac:dyDescent="0.25">
      <c r="E51" s="18">
        <f>E50-E46</f>
        <v>-88393883.035000056</v>
      </c>
    </row>
    <row r="52" spans="2:8" hidden="1" x14ac:dyDescent="0.25">
      <c r="E52" s="18">
        <f>E46-'[1]2026'!E218</f>
        <v>99245803.155000046</v>
      </c>
    </row>
    <row r="53" spans="2:8" hidden="1" x14ac:dyDescent="0.25"/>
    <row r="54" spans="2:8" ht="16.5" hidden="1" thickBot="1" x14ac:dyDescent="0.3">
      <c r="E54" s="19">
        <v>22245957.849999998</v>
      </c>
    </row>
    <row r="55" spans="2:8" hidden="1" x14ac:dyDescent="0.25"/>
    <row r="56" spans="2:8" hidden="1" x14ac:dyDescent="0.25">
      <c r="E56" s="18">
        <f>E54-E48</f>
        <v>-88393839.505000055</v>
      </c>
    </row>
    <row r="57" spans="2:8" x14ac:dyDescent="0.25">
      <c r="E57" s="44">
        <v>10852000</v>
      </c>
      <c r="F57" s="44"/>
      <c r="G57" s="44">
        <v>4907155.63</v>
      </c>
      <c r="H57" s="18">
        <f>SUBTOTAL(9,H6:H43)</f>
        <v>15758982.389999999</v>
      </c>
    </row>
    <row r="58" spans="2:8" x14ac:dyDescent="0.25">
      <c r="E58" s="18">
        <f>E57-E44</f>
        <v>79.880000000819564</v>
      </c>
      <c r="G58" s="18">
        <f>G57-G44</f>
        <v>93.359999999403954</v>
      </c>
    </row>
    <row r="59" spans="2:8" ht="15.75" x14ac:dyDescent="0.25">
      <c r="B59" s="24" t="s">
        <v>222</v>
      </c>
      <c r="C59" s="31"/>
      <c r="D59" s="31" t="s">
        <v>223</v>
      </c>
      <c r="E59" s="26"/>
    </row>
    <row r="60" spans="2:8" ht="15.75" x14ac:dyDescent="0.25">
      <c r="B60" s="27"/>
      <c r="C60" s="28" t="s">
        <v>224</v>
      </c>
      <c r="D60" s="29"/>
      <c r="E60" s="26"/>
    </row>
    <row r="61" spans="2:8" ht="15.75" x14ac:dyDescent="0.25">
      <c r="B61" s="27"/>
      <c r="C61" s="30"/>
      <c r="D61" s="30"/>
      <c r="E61" s="26"/>
    </row>
    <row r="62" spans="2:8" ht="15.75" x14ac:dyDescent="0.25">
      <c r="B62" s="24" t="s">
        <v>225</v>
      </c>
      <c r="C62" s="31"/>
      <c r="D62" s="31" t="s">
        <v>226</v>
      </c>
      <c r="E62" s="26"/>
    </row>
    <row r="63" spans="2:8" ht="15.75" x14ac:dyDescent="0.25">
      <c r="B63" s="27"/>
      <c r="C63" s="28" t="s">
        <v>224</v>
      </c>
      <c r="D63" s="29"/>
      <c r="E63" s="26"/>
    </row>
    <row r="64" spans="2:8" ht="15.75" x14ac:dyDescent="0.25">
      <c r="B64" s="27" t="s">
        <v>227</v>
      </c>
      <c r="C64" s="55" t="s">
        <v>228</v>
      </c>
      <c r="D64" s="55"/>
      <c r="E64" s="26"/>
    </row>
    <row r="65" spans="2:5" ht="15.75" x14ac:dyDescent="0.25">
      <c r="B65" s="27"/>
      <c r="C65" s="56" t="s">
        <v>229</v>
      </c>
      <c r="D65" s="56"/>
      <c r="E65" s="26"/>
    </row>
    <row r="66" spans="2:5" ht="15.75" x14ac:dyDescent="0.25">
      <c r="B66" s="32"/>
      <c r="C66" s="57" t="s">
        <v>230</v>
      </c>
      <c r="D66" s="57"/>
      <c r="E66" s="33"/>
    </row>
    <row r="67" spans="2:5" ht="15.75" x14ac:dyDescent="0.25">
      <c r="B67" s="33"/>
      <c r="C67" s="34"/>
      <c r="D67" s="34"/>
      <c r="E67" s="33"/>
    </row>
    <row r="68" spans="2:5" ht="15.75" x14ac:dyDescent="0.25">
      <c r="B68" s="35"/>
      <c r="C68" s="35"/>
      <c r="D68" s="36"/>
      <c r="E68" s="35"/>
    </row>
  </sheetData>
  <mergeCells count="13">
    <mergeCell ref="A44:D44"/>
    <mergeCell ref="C64:D64"/>
    <mergeCell ref="C65:D65"/>
    <mergeCell ref="C66:D66"/>
    <mergeCell ref="A2:K2"/>
    <mergeCell ref="A3:A4"/>
    <mergeCell ref="B3:B4"/>
    <mergeCell ref="C3:E3"/>
    <mergeCell ref="F3:G3"/>
    <mergeCell ref="H3:H4"/>
    <mergeCell ref="I3:I4"/>
    <mergeCell ref="J3:J4"/>
    <mergeCell ref="K3:K4"/>
  </mergeCells>
  <dataValidations count="1">
    <dataValidation type="decimal" allowBlank="1" showInputMessage="1" showErrorMessage="1" sqref="C6:D43 F6:F43">
      <formula1>0</formula1>
      <formula2>10000000000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30" sqref="B30"/>
    </sheetView>
  </sheetViews>
  <sheetFormatPr defaultRowHeight="15" x14ac:dyDescent="0.25"/>
  <cols>
    <col min="1" max="1" width="44.28515625" style="38" customWidth="1"/>
    <col min="2" max="3" width="12.85546875" style="38" customWidth="1"/>
    <col min="4" max="4" width="13.140625" style="38" customWidth="1"/>
    <col min="5" max="5" width="12.140625" style="38" customWidth="1"/>
    <col min="6" max="6" width="63.42578125" style="38" customWidth="1"/>
    <col min="7" max="16384" width="9.140625" style="38"/>
  </cols>
  <sheetData>
    <row r="1" spans="1:6" ht="26.25" customHeight="1" x14ac:dyDescent="0.25">
      <c r="A1" s="37" t="s">
        <v>236</v>
      </c>
      <c r="C1" s="39">
        <v>2028</v>
      </c>
    </row>
    <row r="2" spans="1:6" s="39" customFormat="1" ht="30" x14ac:dyDescent="0.25">
      <c r="A2" s="40" t="s">
        <v>237</v>
      </c>
      <c r="B2" s="40" t="s">
        <v>238</v>
      </c>
      <c r="C2" s="40" t="s">
        <v>239</v>
      </c>
      <c r="D2" s="40" t="s">
        <v>240</v>
      </c>
      <c r="E2" s="40" t="s">
        <v>241</v>
      </c>
      <c r="F2" s="40" t="s">
        <v>242</v>
      </c>
    </row>
    <row r="3" spans="1:6" ht="30" x14ac:dyDescent="0.25">
      <c r="A3" s="41" t="s">
        <v>22</v>
      </c>
      <c r="B3" s="42">
        <v>1</v>
      </c>
      <c r="C3" s="42">
        <v>2</v>
      </c>
      <c r="D3" s="43">
        <v>9700.6</v>
      </c>
      <c r="E3" s="43">
        <f>C3*D3</f>
        <v>19401.2</v>
      </c>
      <c r="F3" s="41" t="s">
        <v>23</v>
      </c>
    </row>
    <row r="4" spans="1:6" ht="30" x14ac:dyDescent="0.25">
      <c r="A4" s="41" t="s">
        <v>261</v>
      </c>
      <c r="B4" s="42">
        <v>1</v>
      </c>
      <c r="C4" s="42">
        <v>3</v>
      </c>
      <c r="D4" s="43">
        <v>5381.25</v>
      </c>
      <c r="E4" s="43">
        <f t="shared" ref="E4:E9" si="0">C4*D4</f>
        <v>16143.75</v>
      </c>
      <c r="F4" s="41" t="s">
        <v>23</v>
      </c>
    </row>
    <row r="5" spans="1:6" ht="30" x14ac:dyDescent="0.25">
      <c r="A5" s="41" t="s">
        <v>101</v>
      </c>
      <c r="B5" s="42">
        <v>30</v>
      </c>
      <c r="C5" s="42">
        <v>35</v>
      </c>
      <c r="D5" s="43">
        <v>24102.59</v>
      </c>
      <c r="E5" s="43">
        <f t="shared" si="0"/>
        <v>843590.65</v>
      </c>
      <c r="F5" s="41" t="s">
        <v>94</v>
      </c>
    </row>
    <row r="6" spans="1:6" ht="30" x14ac:dyDescent="0.25">
      <c r="A6" s="41" t="s">
        <v>103</v>
      </c>
      <c r="B6" s="42">
        <v>30</v>
      </c>
      <c r="C6" s="42">
        <v>35</v>
      </c>
      <c r="D6" s="43">
        <v>115832.74</v>
      </c>
      <c r="E6" s="43">
        <f t="shared" si="0"/>
        <v>4054145.9000000004</v>
      </c>
      <c r="F6" s="41" t="s">
        <v>94</v>
      </c>
    </row>
    <row r="7" spans="1:6" ht="30" x14ac:dyDescent="0.25">
      <c r="A7" s="41" t="s">
        <v>105</v>
      </c>
      <c r="B7" s="42">
        <v>30</v>
      </c>
      <c r="C7" s="42">
        <v>35</v>
      </c>
      <c r="D7" s="43">
        <v>1056.04</v>
      </c>
      <c r="E7" s="43">
        <f t="shared" si="0"/>
        <v>36961.4</v>
      </c>
      <c r="F7" s="41" t="s">
        <v>94</v>
      </c>
    </row>
    <row r="8" spans="1:6" ht="30" x14ac:dyDescent="0.25">
      <c r="A8" s="41" t="s">
        <v>107</v>
      </c>
      <c r="B8" s="42">
        <v>30</v>
      </c>
      <c r="C8" s="42">
        <v>35</v>
      </c>
      <c r="D8" s="43">
        <v>2077.52</v>
      </c>
      <c r="E8" s="43">
        <f t="shared" si="0"/>
        <v>72713.2</v>
      </c>
      <c r="F8" s="41" t="s">
        <v>94</v>
      </c>
    </row>
    <row r="9" spans="1:6" ht="30" x14ac:dyDescent="0.25">
      <c r="A9" s="41" t="s">
        <v>179</v>
      </c>
      <c r="B9" s="42">
        <v>2</v>
      </c>
      <c r="C9" s="42">
        <v>4</v>
      </c>
      <c r="D9" s="43">
        <v>12050.63</v>
      </c>
      <c r="E9" s="43">
        <f t="shared" si="0"/>
        <v>48202.52</v>
      </c>
      <c r="F9" s="41" t="s">
        <v>116</v>
      </c>
    </row>
    <row r="10" spans="1:6" x14ac:dyDescent="0.25">
      <c r="A10" s="38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2026 г.</vt:lpstr>
      <vt:lpstr>пояснен 26</vt:lpstr>
      <vt:lpstr>2027</vt:lpstr>
      <vt:lpstr>поясн 2027</vt:lpstr>
      <vt:lpstr>2028</vt:lpstr>
      <vt:lpstr>поясн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Былина Дарья Вячеславовна</dc:creator>
  <cp:lastModifiedBy>Былина Дарья Вячеславовна</cp:lastModifiedBy>
  <dcterms:created xsi:type="dcterms:W3CDTF">2025-11-27T07:21:11Z</dcterms:created>
  <dcterms:modified xsi:type="dcterms:W3CDTF">2025-12-02T10:56:04Z</dcterms:modified>
</cp:coreProperties>
</file>